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filterPrivacy="1" codeName="ThisWorkbook" defaultThemeVersion="124226"/>
  <xr:revisionPtr revIDLastSave="0" documentId="8_{2093AA9F-C330-4CF0-9F5F-976253F2F5CB}" xr6:coauthVersionLast="36" xr6:coauthVersionMax="36" xr10:uidLastSave="{00000000-0000-0000-0000-000000000000}"/>
  <bookViews>
    <workbookView xWindow="0" yWindow="0" windowWidth="24300" windowHeight="11625" tabRatio="933" xr2:uid="{00000000-000D-0000-FFFF-FFFF00000000}"/>
  </bookViews>
  <sheets>
    <sheet name=" General Description" sheetId="18" r:id="rId1"/>
    <sheet name="(1) Unit Cost Range ($)" sheetId="7" r:id="rId2"/>
    <sheet name="(2) LCC Calculation" sheetId="15" r:id="rId3"/>
    <sheet name="(3) PVC" sheetId="16" r:id="rId4"/>
    <sheet name="(A) Benefit Indicators" sheetId="6" r:id="rId5"/>
    <sheet name="(B) Identification of Benefits" sheetId="1" r:id="rId6"/>
    <sheet name="(4) Unit Benefit-Cost Range ($)" sheetId="13" r:id="rId7"/>
    <sheet name="(5) Quantification of Benefits" sheetId="11" r:id="rId8"/>
    <sheet name="(6) PVB Calculation" sheetId="12" r:id="rId9"/>
    <sheet name="(7) Net PV" sheetId="9" r:id="rId10"/>
    <sheet name="(8) IRR Calculation" sheetId="19" r:id="rId11"/>
    <sheet name="(9) BCR" sheetId="21" r:id="rId12"/>
    <sheet name="(10) Summary" sheetId="20" r:id="rId13"/>
  </sheets>
  <calcPr calcId="191029"/>
</workbook>
</file>

<file path=xl/calcChain.xml><?xml version="1.0" encoding="utf-8"?>
<calcChain xmlns="http://schemas.openxmlformats.org/spreadsheetml/2006/main">
  <c r="E11" i="15" l="1"/>
  <c r="F17" i="20" l="1"/>
  <c r="E17" i="20"/>
  <c r="D17" i="20"/>
  <c r="Q8" i="20"/>
  <c r="O6" i="20"/>
  <c r="I5" i="20"/>
  <c r="B7" i="21"/>
  <c r="J13" i="19"/>
  <c r="AE13" i="19"/>
  <c r="R5" i="9"/>
  <c r="C14" i="13"/>
  <c r="C11" i="13"/>
  <c r="P13" i="19"/>
  <c r="Q7" i="20"/>
  <c r="N6" i="20"/>
  <c r="G5" i="20"/>
  <c r="B6" i="21"/>
  <c r="F13" i="19"/>
  <c r="K5" i="9"/>
  <c r="C13" i="13"/>
  <c r="C10" i="13"/>
  <c r="Q6" i="20"/>
  <c r="M6" i="20"/>
  <c r="E5" i="20"/>
  <c r="B5" i="21"/>
  <c r="B13" i="19"/>
  <c r="D5" i="9"/>
  <c r="C12" i="13"/>
  <c r="C9" i="13"/>
  <c r="L3" i="12" l="1"/>
  <c r="H3" i="12"/>
  <c r="D3" i="12"/>
  <c r="U5" i="11"/>
  <c r="N5" i="11"/>
  <c r="G5" i="11"/>
  <c r="N4" i="6"/>
  <c r="L4" i="6"/>
  <c r="J4" i="6"/>
  <c r="F8" i="1"/>
  <c r="E8" i="1"/>
  <c r="D8" i="1"/>
  <c r="G4" i="16" l="1"/>
  <c r="E4" i="16"/>
  <c r="C4" i="16"/>
  <c r="AD5" i="15"/>
  <c r="S5" i="15"/>
  <c r="K5" i="15"/>
  <c r="B6" i="16"/>
  <c r="AK16" i="15"/>
  <c r="AK15" i="15"/>
  <c r="AH16" i="15"/>
  <c r="AH15" i="15"/>
  <c r="AE16" i="15"/>
  <c r="AE15" i="15"/>
  <c r="Z16" i="15"/>
  <c r="Z15" i="15"/>
  <c r="W16" i="15"/>
  <c r="W15" i="15"/>
  <c r="T16" i="15"/>
  <c r="T15" i="15"/>
  <c r="O16" i="15"/>
  <c r="O15" i="15"/>
  <c r="L16" i="15"/>
  <c r="L15" i="15"/>
  <c r="H16" i="15"/>
  <c r="H15" i="15"/>
  <c r="I17" i="11" l="1"/>
  <c r="K21" i="7" l="1"/>
  <c r="K26" i="7"/>
  <c r="M12" i="13"/>
  <c r="K11" i="7"/>
  <c r="L11" i="15" s="1"/>
  <c r="W17" i="11"/>
  <c r="P17" i="11"/>
  <c r="M13" i="13"/>
  <c r="M11" i="13"/>
  <c r="M9" i="13"/>
  <c r="M10" i="13"/>
  <c r="K33" i="7"/>
  <c r="E41" i="15" l="1"/>
  <c r="E35" i="15"/>
  <c r="E29" i="15"/>
  <c r="E26" i="15"/>
  <c r="E32" i="15"/>
  <c r="E47" i="15"/>
  <c r="E50" i="15"/>
  <c r="E23" i="15"/>
  <c r="E38" i="15"/>
  <c r="M11" i="12"/>
  <c r="M9" i="12"/>
  <c r="I11" i="12"/>
  <c r="I9" i="12"/>
  <c r="E11" i="12"/>
  <c r="E9" i="12"/>
  <c r="G28" i="11" l="1"/>
  <c r="K18" i="7"/>
  <c r="K24" i="7"/>
  <c r="U28" i="11" l="1"/>
  <c r="V22" i="11"/>
  <c r="O40" i="11"/>
  <c r="W18" i="11"/>
  <c r="M17" i="13"/>
  <c r="K17" i="7" l="1"/>
  <c r="K19" i="7"/>
  <c r="P18" i="11"/>
  <c r="W14" i="13"/>
  <c r="J19" i="11" s="1"/>
  <c r="W25" i="13"/>
  <c r="W20" i="13"/>
  <c r="B22" i="16"/>
  <c r="Q27" i="11" l="1"/>
  <c r="X27" i="11"/>
  <c r="Q19" i="11"/>
  <c r="I18" i="11" l="1"/>
  <c r="J7" i="11"/>
  <c r="I40" i="11" s="1"/>
  <c r="Q7" i="11"/>
  <c r="P20" i="11" s="1"/>
  <c r="R19" i="11" s="1"/>
  <c r="X7" i="11"/>
  <c r="W28" i="11" s="1"/>
  <c r="K40" i="11" l="1"/>
  <c r="I28" i="11"/>
  <c r="W20" i="11"/>
  <c r="I20" i="11"/>
  <c r="I41" i="11"/>
  <c r="I42" i="11"/>
  <c r="AE12" i="15"/>
  <c r="T8" i="15"/>
  <c r="K29" i="7"/>
  <c r="H11" i="15" s="1"/>
  <c r="K28" i="7"/>
  <c r="H9" i="15"/>
  <c r="K23" i="7"/>
  <c r="AE11" i="15" s="1"/>
  <c r="AE9" i="15"/>
  <c r="K15" i="7"/>
  <c r="K13" i="7"/>
  <c r="K12" i="7"/>
  <c r="K9" i="7"/>
  <c r="T9" i="15" l="1"/>
  <c r="AE25" i="15"/>
  <c r="U33" i="11" l="1"/>
  <c r="W33" i="11" s="1"/>
  <c r="L9" i="15"/>
  <c r="O11" i="15"/>
  <c r="O9" i="15"/>
  <c r="L13" i="15"/>
  <c r="L12" i="15"/>
  <c r="N28" i="11"/>
  <c r="P28" i="11" s="1"/>
  <c r="P40" i="11"/>
  <c r="O42" i="11"/>
  <c r="O46" i="11" s="1"/>
  <c r="O41" i="11"/>
  <c r="P41" i="11" s="1"/>
  <c r="I32" i="13"/>
  <c r="P42" i="11" l="1"/>
  <c r="B8" i="16" l="1"/>
  <c r="B9" i="16"/>
  <c r="B10" i="16"/>
  <c r="B11" i="16"/>
  <c r="B12" i="16"/>
  <c r="B13" i="16"/>
  <c r="B14" i="16"/>
  <c r="B15" i="16"/>
  <c r="B16" i="16"/>
  <c r="B17" i="16"/>
  <c r="B18" i="16"/>
  <c r="B19" i="16"/>
  <c r="B20" i="16"/>
  <c r="B21" i="16"/>
  <c r="B23" i="16"/>
  <c r="B24" i="16"/>
  <c r="B25" i="16"/>
  <c r="B26" i="16"/>
  <c r="B27" i="16"/>
  <c r="B28" i="16"/>
  <c r="B29" i="16"/>
  <c r="B30" i="16"/>
  <c r="B31" i="16"/>
  <c r="B32" i="16"/>
  <c r="B33" i="16"/>
  <c r="B34" i="16"/>
  <c r="B35" i="16"/>
  <c r="B36" i="16"/>
  <c r="B37" i="16"/>
  <c r="B38" i="16"/>
  <c r="B11" i="9"/>
  <c r="P46" i="11" l="1"/>
  <c r="R45" i="11" s="1"/>
  <c r="H46" i="11"/>
  <c r="M24" i="13"/>
  <c r="V41" i="11" s="1"/>
  <c r="W41" i="11" s="1"/>
  <c r="M25" i="13"/>
  <c r="V42" i="11" s="1"/>
  <c r="W42" i="11" s="1"/>
  <c r="M23" i="13"/>
  <c r="V40" i="11" s="1"/>
  <c r="W40" i="11" s="1"/>
  <c r="M34" i="13"/>
  <c r="K32" i="13"/>
  <c r="H24" i="11"/>
  <c r="I24" i="11" s="1"/>
  <c r="H22" i="11"/>
  <c r="I22" i="11" s="1"/>
  <c r="O24" i="11"/>
  <c r="P24" i="11" s="1"/>
  <c r="O22" i="11"/>
  <c r="P22" i="11" s="1"/>
  <c r="V24" i="11"/>
  <c r="W24" i="11" s="1"/>
  <c r="W22" i="11"/>
  <c r="W28" i="13"/>
  <c r="J34" i="11" s="1"/>
  <c r="V46" i="11" l="1"/>
  <c r="Q34" i="11"/>
  <c r="Q33" i="11"/>
  <c r="J27" i="11"/>
  <c r="K27" i="11" s="1"/>
  <c r="R27" i="11"/>
  <c r="R29" i="11" s="1"/>
  <c r="W46" i="11"/>
  <c r="Y46" i="11" s="1"/>
  <c r="X34" i="11"/>
  <c r="M18" i="13"/>
  <c r="M27" i="13" l="1"/>
  <c r="N33" i="11" s="1"/>
  <c r="P33" i="11" s="1"/>
  <c r="R33" i="11" s="1"/>
  <c r="M28" i="13" l="1"/>
  <c r="W32" i="13"/>
  <c r="M32" i="13"/>
  <c r="Y33" i="11"/>
  <c r="W11" i="13"/>
  <c r="M29" i="13"/>
  <c r="G35" i="11" s="1"/>
  <c r="M20" i="13"/>
  <c r="Y27" i="11" s="1"/>
  <c r="Y29" i="11" s="1"/>
  <c r="U35" i="11" l="1"/>
  <c r="W35" i="11" s="1"/>
  <c r="Y36" i="11" s="1"/>
  <c r="Y37" i="11" s="1"/>
  <c r="N35" i="11"/>
  <c r="P35" i="11" s="1"/>
  <c r="R36" i="11" s="1"/>
  <c r="R37" i="11" s="1"/>
  <c r="K39" i="7"/>
  <c r="J18" i="11" l="1"/>
  <c r="K18" i="11" s="1"/>
  <c r="Q18" i="11"/>
  <c r="R18" i="11" s="1"/>
  <c r="I35" i="11"/>
  <c r="K35" i="11" s="1"/>
  <c r="X18" i="11"/>
  <c r="Y18" i="11" l="1"/>
  <c r="B10" i="9"/>
  <c r="AD20" i="15"/>
  <c r="I11" i="20" s="1"/>
  <c r="AK7" i="15"/>
  <c r="AK9" i="15" s="1"/>
  <c r="AJ20" i="15" s="1"/>
  <c r="Z7" i="15"/>
  <c r="B22" i="15"/>
  <c r="X22" i="15" s="1"/>
  <c r="B23" i="15"/>
  <c r="F23" i="15" s="1"/>
  <c r="B24" i="15"/>
  <c r="AI24" i="15" s="1"/>
  <c r="B25" i="15"/>
  <c r="X25" i="15" s="1"/>
  <c r="B26" i="15"/>
  <c r="X26" i="15" s="1"/>
  <c r="B27" i="15"/>
  <c r="F27" i="15" s="1"/>
  <c r="B28" i="15"/>
  <c r="B29" i="15"/>
  <c r="F29" i="15" s="1"/>
  <c r="B30" i="15"/>
  <c r="X30" i="15" s="1"/>
  <c r="B31" i="15"/>
  <c r="F31" i="15" s="1"/>
  <c r="B32" i="15"/>
  <c r="X32" i="15" s="1"/>
  <c r="B33" i="15"/>
  <c r="F33" i="15" s="1"/>
  <c r="B34" i="15"/>
  <c r="X34" i="15" s="1"/>
  <c r="B35" i="15"/>
  <c r="F35" i="15" s="1"/>
  <c r="B36" i="15"/>
  <c r="B37" i="15"/>
  <c r="X37" i="15" s="1"/>
  <c r="B38" i="15"/>
  <c r="AI38" i="15" s="1"/>
  <c r="B39" i="15"/>
  <c r="F39" i="15" s="1"/>
  <c r="B40" i="15"/>
  <c r="X40" i="15" s="1"/>
  <c r="B41" i="15"/>
  <c r="X41" i="15" s="1"/>
  <c r="B42" i="15"/>
  <c r="AI42" i="15" s="1"/>
  <c r="B43" i="15"/>
  <c r="F43" i="15" s="1"/>
  <c r="B44" i="15"/>
  <c r="B45" i="15"/>
  <c r="F45" i="15" s="1"/>
  <c r="B46" i="15"/>
  <c r="X46" i="15" s="1"/>
  <c r="B47" i="15"/>
  <c r="F47" i="15" s="1"/>
  <c r="B48" i="15"/>
  <c r="X48" i="15" s="1"/>
  <c r="B49" i="15"/>
  <c r="F49" i="15" s="1"/>
  <c r="B50" i="15"/>
  <c r="AI50" i="15" s="1"/>
  <c r="B21" i="15"/>
  <c r="AI21" i="15" s="1"/>
  <c r="B20" i="15"/>
  <c r="AL20" i="15" l="1"/>
  <c r="I8" i="20"/>
  <c r="Z9" i="15"/>
  <c r="Z11" i="15"/>
  <c r="S20" i="15"/>
  <c r="X42" i="15"/>
  <c r="AI26" i="15"/>
  <c r="X50" i="15"/>
  <c r="X38" i="15"/>
  <c r="AI23" i="15"/>
  <c r="X47" i="15"/>
  <c r="AI46" i="15"/>
  <c r="AI22" i="15"/>
  <c r="AI27" i="15"/>
  <c r="AI31" i="15"/>
  <c r="X33" i="15"/>
  <c r="X29" i="15"/>
  <c r="X24" i="15"/>
  <c r="AI41" i="15"/>
  <c r="AI37" i="15"/>
  <c r="AI32" i="15"/>
  <c r="X27" i="15"/>
  <c r="X23" i="15"/>
  <c r="AI49" i="15"/>
  <c r="AI45" i="15"/>
  <c r="AI40" i="15"/>
  <c r="AI35" i="15"/>
  <c r="X49" i="15"/>
  <c r="X45" i="15"/>
  <c r="X35" i="15"/>
  <c r="X31" i="15"/>
  <c r="AI48" i="15"/>
  <c r="AI43" i="15"/>
  <c r="AI39" i="15"/>
  <c r="AI34" i="15"/>
  <c r="AI30" i="15"/>
  <c r="AI25" i="15"/>
  <c r="X43" i="15"/>
  <c r="X39" i="15"/>
  <c r="X21" i="15"/>
  <c r="AI47" i="15"/>
  <c r="AI33" i="15"/>
  <c r="AI29" i="15"/>
  <c r="AF20" i="15"/>
  <c r="F22" i="15"/>
  <c r="F37" i="15"/>
  <c r="F46" i="15"/>
  <c r="F38" i="15"/>
  <c r="F50" i="15"/>
  <c r="F42" i="15"/>
  <c r="F34" i="15"/>
  <c r="F26" i="15"/>
  <c r="F30" i="15"/>
  <c r="F41" i="15"/>
  <c r="F25" i="15"/>
  <c r="F48" i="15"/>
  <c r="F40" i="15"/>
  <c r="F32" i="15"/>
  <c r="F24" i="15"/>
  <c r="F21" i="15"/>
  <c r="U20" i="15" l="1"/>
  <c r="G10" i="20"/>
  <c r="T11" i="15"/>
  <c r="T21" i="15" s="1"/>
  <c r="Z12" i="15" l="1"/>
  <c r="O12" i="15"/>
  <c r="H12" i="15"/>
  <c r="H23" i="15" s="1"/>
  <c r="Y20" i="15"/>
  <c r="G8" i="20" s="1"/>
  <c r="N20" i="15"/>
  <c r="G20" i="15"/>
  <c r="C8" i="20" s="1"/>
  <c r="AK12" i="15"/>
  <c r="T22" i="15"/>
  <c r="T43" i="15"/>
  <c r="T48" i="15"/>
  <c r="T46" i="15"/>
  <c r="T49" i="15"/>
  <c r="T28" i="15"/>
  <c r="T34" i="15"/>
  <c r="T42" i="15"/>
  <c r="T33" i="15"/>
  <c r="T27" i="15"/>
  <c r="T39" i="15"/>
  <c r="T31" i="15"/>
  <c r="T37" i="15"/>
  <c r="T36" i="15"/>
  <c r="T24" i="15"/>
  <c r="AK11" i="15"/>
  <c r="AK28" i="15" s="1"/>
  <c r="K37" i="7"/>
  <c r="Q16" i="11" l="1"/>
  <c r="R16" i="11" s="1"/>
  <c r="R56" i="11" s="1"/>
  <c r="I5" i="12" s="1"/>
  <c r="J16" i="11"/>
  <c r="K16" i="11" s="1"/>
  <c r="K56" i="11" s="1"/>
  <c r="P20" i="15"/>
  <c r="E8" i="20"/>
  <c r="U34" i="15"/>
  <c r="U46" i="15"/>
  <c r="U36" i="15"/>
  <c r="U27" i="15"/>
  <c r="U28" i="15"/>
  <c r="U48" i="15"/>
  <c r="U24" i="15"/>
  <c r="U43" i="15"/>
  <c r="U37" i="15"/>
  <c r="U33" i="15"/>
  <c r="U31" i="15"/>
  <c r="U42" i="15"/>
  <c r="U22" i="15"/>
  <c r="I20" i="15"/>
  <c r="U21" i="15"/>
  <c r="AA20" i="15"/>
  <c r="AK47" i="15"/>
  <c r="AK33" i="15"/>
  <c r="AK39" i="15"/>
  <c r="AK29" i="15"/>
  <c r="AK35" i="15"/>
  <c r="AK21" i="15"/>
  <c r="AK30" i="15"/>
  <c r="AK23" i="15"/>
  <c r="AK48" i="15"/>
  <c r="AK38" i="15"/>
  <c r="AK34" i="15"/>
  <c r="AK43" i="15"/>
  <c r="AK36" i="15"/>
  <c r="AK31" i="15"/>
  <c r="AK40" i="15"/>
  <c r="AK44" i="15"/>
  <c r="AK45" i="15"/>
  <c r="AK24" i="15"/>
  <c r="AK41" i="15"/>
  <c r="AK37" i="15"/>
  <c r="AK26" i="15"/>
  <c r="AK49" i="15"/>
  <c r="AK50" i="15"/>
  <c r="AK22" i="15"/>
  <c r="AK46" i="15"/>
  <c r="AK42" i="15"/>
  <c r="AK32" i="15"/>
  <c r="AK27" i="15"/>
  <c r="AK25" i="15"/>
  <c r="O50" i="15"/>
  <c r="O21" i="15"/>
  <c r="P21" i="15" s="1"/>
  <c r="O37" i="15"/>
  <c r="O23" i="15"/>
  <c r="O39" i="15"/>
  <c r="O26" i="15"/>
  <c r="O34" i="15"/>
  <c r="O42" i="15"/>
  <c r="H22" i="15"/>
  <c r="H36" i="15"/>
  <c r="H45" i="15"/>
  <c r="H47" i="15"/>
  <c r="H31" i="15"/>
  <c r="H37" i="15"/>
  <c r="H42" i="15"/>
  <c r="H26" i="15"/>
  <c r="O25" i="15"/>
  <c r="O41" i="15"/>
  <c r="O27" i="15"/>
  <c r="O43" i="15"/>
  <c r="O28" i="15"/>
  <c r="O36" i="15"/>
  <c r="O44" i="15"/>
  <c r="H48" i="15"/>
  <c r="H32" i="15"/>
  <c r="H33" i="15"/>
  <c r="H43" i="15"/>
  <c r="H27" i="15"/>
  <c r="H29" i="15"/>
  <c r="H38" i="15"/>
  <c r="O47" i="15"/>
  <c r="O29" i="15"/>
  <c r="O45" i="15"/>
  <c r="O31" i="15"/>
  <c r="O22" i="15"/>
  <c r="O30" i="15"/>
  <c r="O38" i="15"/>
  <c r="O46" i="15"/>
  <c r="H41" i="15"/>
  <c r="H44" i="15"/>
  <c r="H28" i="15"/>
  <c r="H39" i="15"/>
  <c r="H50" i="15"/>
  <c r="H34" i="15"/>
  <c r="O33" i="15"/>
  <c r="O49" i="15"/>
  <c r="O35" i="15"/>
  <c r="O24" i="15"/>
  <c r="O32" i="15"/>
  <c r="O40" i="15"/>
  <c r="O48" i="15"/>
  <c r="H25" i="15"/>
  <c r="H40" i="15"/>
  <c r="H24" i="15"/>
  <c r="H21" i="15"/>
  <c r="H35" i="15"/>
  <c r="H49" i="15"/>
  <c r="H46" i="15"/>
  <c r="H30" i="15"/>
  <c r="Z23" i="15"/>
  <c r="Z27" i="15"/>
  <c r="Z31" i="15"/>
  <c r="Z35" i="15"/>
  <c r="Z39" i="15"/>
  <c r="Z43" i="15"/>
  <c r="Z47" i="15"/>
  <c r="Z21" i="15"/>
  <c r="Z24" i="15"/>
  <c r="Z29" i="15"/>
  <c r="Z34" i="15"/>
  <c r="Z40" i="15"/>
  <c r="Z45" i="15"/>
  <c r="Z50" i="15"/>
  <c r="Z25" i="15"/>
  <c r="Z30" i="15"/>
  <c r="Z36" i="15"/>
  <c r="Z41" i="15"/>
  <c r="Z46" i="15"/>
  <c r="Z32" i="15"/>
  <c r="Z42" i="15"/>
  <c r="Z22" i="15"/>
  <c r="AB22" i="15" s="1"/>
  <c r="M12" i="9" s="1"/>
  <c r="Z33" i="15"/>
  <c r="AB33" i="15" s="1"/>
  <c r="M23" i="9" s="1"/>
  <c r="Z44" i="15"/>
  <c r="Z26" i="15"/>
  <c r="Z37" i="15"/>
  <c r="Z48" i="15"/>
  <c r="Z28" i="15"/>
  <c r="Z38" i="15"/>
  <c r="Z49" i="15"/>
  <c r="AB49" i="15" s="1"/>
  <c r="M39" i="9" s="1"/>
  <c r="O11" i="20"/>
  <c r="N11" i="20"/>
  <c r="W23" i="13"/>
  <c r="AB21" i="15" l="1"/>
  <c r="M11" i="9" s="1"/>
  <c r="AB46" i="15"/>
  <c r="M36" i="9" s="1"/>
  <c r="R25" i="11"/>
  <c r="H19" i="15"/>
  <c r="Q40" i="11"/>
  <c r="R40" i="11" s="1"/>
  <c r="X40" i="11"/>
  <c r="Y40" i="11" s="1"/>
  <c r="AB42" i="15"/>
  <c r="M32" i="9" s="1"/>
  <c r="AB24" i="15"/>
  <c r="M14" i="9" s="1"/>
  <c r="AB39" i="15"/>
  <c r="M29" i="9" s="1"/>
  <c r="AB31" i="15"/>
  <c r="G19" i="19"/>
  <c r="G18" i="19"/>
  <c r="G30" i="19"/>
  <c r="G43" i="19"/>
  <c r="G46" i="19"/>
  <c r="AB48" i="15"/>
  <c r="M38" i="9" s="1"/>
  <c r="AB34" i="15"/>
  <c r="M24" i="9" s="1"/>
  <c r="AB37" i="15"/>
  <c r="M27" i="9" s="1"/>
  <c r="AB43" i="15"/>
  <c r="M33" i="9" s="1"/>
  <c r="AB27" i="15"/>
  <c r="M17" i="9" s="1"/>
  <c r="E21" i="16"/>
  <c r="E34" i="16"/>
  <c r="E19" i="16"/>
  <c r="E30" i="16"/>
  <c r="E12" i="16"/>
  <c r="E27" i="16"/>
  <c r="E9" i="16"/>
  <c r="E37" i="16"/>
  <c r="E25" i="16"/>
  <c r="E10" i="16"/>
  <c r="E22" i="16"/>
  <c r="E31" i="16"/>
  <c r="E15" i="16"/>
  <c r="E36" i="16"/>
  <c r="I44" i="15"/>
  <c r="I27" i="15"/>
  <c r="I48" i="15"/>
  <c r="I26" i="15"/>
  <c r="I47" i="15"/>
  <c r="I28" i="15"/>
  <c r="I29" i="15"/>
  <c r="I31" i="15"/>
  <c r="I24" i="15"/>
  <c r="I43" i="15"/>
  <c r="I42" i="15"/>
  <c r="I45" i="15"/>
  <c r="I35" i="15"/>
  <c r="I25" i="15"/>
  <c r="I34" i="15"/>
  <c r="I32" i="15"/>
  <c r="I22" i="15"/>
  <c r="I30" i="15"/>
  <c r="I50" i="15"/>
  <c r="I46" i="15"/>
  <c r="I23" i="15"/>
  <c r="I41" i="15"/>
  <c r="I49" i="15"/>
  <c r="I40" i="15"/>
  <c r="I39" i="15"/>
  <c r="I38" i="15"/>
  <c r="I33" i="15"/>
  <c r="I37" i="15"/>
  <c r="I36" i="15"/>
  <c r="AA37" i="15"/>
  <c r="AA41" i="15"/>
  <c r="AA29" i="15"/>
  <c r="AA27" i="15"/>
  <c r="P26" i="15"/>
  <c r="O19" i="15"/>
  <c r="AL50" i="15"/>
  <c r="AL41" i="15"/>
  <c r="AL40" i="15"/>
  <c r="AL34" i="15"/>
  <c r="AL29" i="15"/>
  <c r="AA26" i="15"/>
  <c r="AA45" i="15"/>
  <c r="AA39" i="15"/>
  <c r="P24" i="15"/>
  <c r="P38" i="15"/>
  <c r="P28" i="15"/>
  <c r="P39" i="15"/>
  <c r="AL42" i="15"/>
  <c r="AL24" i="15"/>
  <c r="AL31" i="15"/>
  <c r="AL39" i="15"/>
  <c r="AA28" i="15"/>
  <c r="AA44" i="15"/>
  <c r="AA32" i="15"/>
  <c r="AA30" i="15"/>
  <c r="AA40" i="15"/>
  <c r="AA21" i="15"/>
  <c r="Z19" i="15"/>
  <c r="AA35" i="15"/>
  <c r="I21" i="15"/>
  <c r="P48" i="15"/>
  <c r="P35" i="15"/>
  <c r="P30" i="15"/>
  <c r="P29" i="15"/>
  <c r="P43" i="15"/>
  <c r="P42" i="15"/>
  <c r="P23" i="15"/>
  <c r="AL25" i="15"/>
  <c r="AL46" i="15"/>
  <c r="AK19" i="15"/>
  <c r="AL26" i="15"/>
  <c r="AL45" i="15"/>
  <c r="AL36" i="15"/>
  <c r="AL48" i="15"/>
  <c r="AL21" i="15"/>
  <c r="AL33" i="15"/>
  <c r="AA49" i="15"/>
  <c r="AA22" i="15"/>
  <c r="AA50" i="15"/>
  <c r="AA43" i="15"/>
  <c r="P32" i="15"/>
  <c r="P33" i="15"/>
  <c r="P46" i="15"/>
  <c r="P31" i="15"/>
  <c r="P36" i="15"/>
  <c r="P41" i="15"/>
  <c r="AL32" i="15"/>
  <c r="AL28" i="15"/>
  <c r="AA38" i="15"/>
  <c r="AA42" i="15"/>
  <c r="AA36" i="15"/>
  <c r="AA24" i="15"/>
  <c r="AA23" i="15"/>
  <c r="P45" i="15"/>
  <c r="P25" i="15"/>
  <c r="P50" i="15"/>
  <c r="AL49" i="15"/>
  <c r="AL38" i="15"/>
  <c r="AL30" i="15"/>
  <c r="AA48" i="15"/>
  <c r="AA33" i="15"/>
  <c r="AA46" i="15"/>
  <c r="AA25" i="15"/>
  <c r="AA34" i="15"/>
  <c r="AA47" i="15"/>
  <c r="AA31" i="15"/>
  <c r="P40" i="15"/>
  <c r="P49" i="15"/>
  <c r="P22" i="15"/>
  <c r="P47" i="15"/>
  <c r="P44" i="15"/>
  <c r="P27" i="15"/>
  <c r="P34" i="15"/>
  <c r="P37" i="15"/>
  <c r="AL27" i="15"/>
  <c r="AL22" i="15"/>
  <c r="AL37" i="15"/>
  <c r="AL44" i="15"/>
  <c r="AL43" i="15"/>
  <c r="AL23" i="15"/>
  <c r="AL35" i="15"/>
  <c r="AL47" i="15"/>
  <c r="N8" i="20"/>
  <c r="W24" i="13"/>
  <c r="W34" i="13"/>
  <c r="T12" i="15"/>
  <c r="T13" i="15"/>
  <c r="Q42" i="11" l="1"/>
  <c r="X42" i="11"/>
  <c r="Y42" i="11" s="1"/>
  <c r="X41" i="11"/>
  <c r="Y41" i="11" s="1"/>
  <c r="Q41" i="11"/>
  <c r="G36" i="19"/>
  <c r="G39" i="19"/>
  <c r="G21" i="19"/>
  <c r="G28" i="19"/>
  <c r="M21" i="9"/>
  <c r="G40" i="19"/>
  <c r="G34" i="19"/>
  <c r="G31" i="19"/>
  <c r="G24" i="19"/>
  <c r="G45" i="19"/>
  <c r="F10" i="16"/>
  <c r="F30" i="16"/>
  <c r="F15" i="16"/>
  <c r="F37" i="16"/>
  <c r="F22" i="16"/>
  <c r="F19" i="16"/>
  <c r="F36" i="16"/>
  <c r="F21" i="16"/>
  <c r="F25" i="16"/>
  <c r="F31" i="16"/>
  <c r="I19" i="15"/>
  <c r="D8" i="20" s="1"/>
  <c r="F27" i="16"/>
  <c r="F34" i="16"/>
  <c r="F12" i="16"/>
  <c r="F9" i="16"/>
  <c r="L47" i="15"/>
  <c r="L35" i="15"/>
  <c r="L23" i="15"/>
  <c r="L27" i="15"/>
  <c r="L31" i="15"/>
  <c r="L37" i="15"/>
  <c r="L43" i="15"/>
  <c r="L49" i="15"/>
  <c r="L44" i="15"/>
  <c r="L32" i="15"/>
  <c r="L22" i="15"/>
  <c r="Q22" i="15" s="1"/>
  <c r="L28" i="15"/>
  <c r="L33" i="15"/>
  <c r="L39" i="15"/>
  <c r="L45" i="15"/>
  <c r="L21" i="15"/>
  <c r="Q21" i="15" s="1"/>
  <c r="L41" i="15"/>
  <c r="L46" i="15"/>
  <c r="L50" i="15"/>
  <c r="L38" i="15"/>
  <c r="L26" i="15"/>
  <c r="L25" i="15"/>
  <c r="Q25" i="15" s="1"/>
  <c r="L30" i="15"/>
  <c r="L42" i="15"/>
  <c r="L48" i="15"/>
  <c r="L29" i="15"/>
  <c r="L24" i="15"/>
  <c r="L34" i="15"/>
  <c r="L40" i="15"/>
  <c r="L36" i="15"/>
  <c r="T45" i="15"/>
  <c r="AB45" i="15" s="1"/>
  <c r="M35" i="9" s="1"/>
  <c r="T25" i="15"/>
  <c r="AB25" i="15" s="1"/>
  <c r="M15" i="9" s="1"/>
  <c r="T40" i="15"/>
  <c r="AB40" i="15" s="1"/>
  <c r="M30" i="9" s="1"/>
  <c r="T35" i="15"/>
  <c r="AB35" i="15" s="1"/>
  <c r="M25" i="9" s="1"/>
  <c r="T50" i="15"/>
  <c r="AB50" i="15" s="1"/>
  <c r="M40" i="9" s="1"/>
  <c r="T30" i="15"/>
  <c r="AB30" i="15" s="1"/>
  <c r="M20" i="9" s="1"/>
  <c r="T41" i="15"/>
  <c r="AB41" i="15" s="1"/>
  <c r="M31" i="9" s="1"/>
  <c r="T44" i="15"/>
  <c r="T47" i="15"/>
  <c r="AB47" i="15" s="1"/>
  <c r="M37" i="9" s="1"/>
  <c r="T23" i="15"/>
  <c r="AB23" i="15" s="1"/>
  <c r="T26" i="15"/>
  <c r="AB26" i="15" s="1"/>
  <c r="M16" i="9" s="1"/>
  <c r="T32" i="15"/>
  <c r="AB32" i="15" s="1"/>
  <c r="M22" i="9" s="1"/>
  <c r="T38" i="15"/>
  <c r="AB38" i="15" s="1"/>
  <c r="M28" i="9" s="1"/>
  <c r="T29" i="15"/>
  <c r="AB29" i="15" s="1"/>
  <c r="M19" i="9" s="1"/>
  <c r="AM25" i="15"/>
  <c r="AE39" i="15"/>
  <c r="AM39" i="15" s="1"/>
  <c r="AE23" i="15"/>
  <c r="AM23" i="15" s="1"/>
  <c r="AE38" i="15"/>
  <c r="AM38" i="15" s="1"/>
  <c r="AE22" i="15"/>
  <c r="AM22" i="15" s="1"/>
  <c r="AE36" i="15"/>
  <c r="AE49" i="15"/>
  <c r="AE33" i="15"/>
  <c r="AM33" i="15" s="1"/>
  <c r="AE32" i="15"/>
  <c r="AM32" i="15" s="1"/>
  <c r="AE29" i="15"/>
  <c r="AM29" i="15" s="1"/>
  <c r="AE21" i="15"/>
  <c r="AE35" i="15"/>
  <c r="AM35" i="15" s="1"/>
  <c r="T25" i="9" s="1"/>
  <c r="AE50" i="15"/>
  <c r="AE34" i="15"/>
  <c r="AM34" i="15" s="1"/>
  <c r="AE48" i="15"/>
  <c r="AM48" i="15" s="1"/>
  <c r="AE45" i="15"/>
  <c r="AM45" i="15" s="1"/>
  <c r="AE47" i="15"/>
  <c r="AE31" i="15"/>
  <c r="AM31" i="15" s="1"/>
  <c r="AE46" i="15"/>
  <c r="AM46" i="15" s="1"/>
  <c r="AE30" i="15"/>
  <c r="AM30" i="15" s="1"/>
  <c r="AE44" i="15"/>
  <c r="AE28" i="15"/>
  <c r="AE41" i="15"/>
  <c r="AM41" i="15" s="1"/>
  <c r="AE43" i="15"/>
  <c r="AM43" i="15" s="1"/>
  <c r="AE27" i="15"/>
  <c r="AM27" i="15" s="1"/>
  <c r="AE42" i="15"/>
  <c r="AM42" i="15" s="1"/>
  <c r="AE26" i="15"/>
  <c r="AM26" i="15" s="1"/>
  <c r="AE40" i="15"/>
  <c r="AM40" i="15" s="1"/>
  <c r="AE24" i="15"/>
  <c r="AE37" i="15"/>
  <c r="AM37" i="15" s="1"/>
  <c r="AA19" i="15"/>
  <c r="H8" i="20" s="1"/>
  <c r="AL19" i="15"/>
  <c r="J8" i="20" s="1"/>
  <c r="P19" i="15"/>
  <c r="F8" i="20" s="1"/>
  <c r="K34" i="7"/>
  <c r="E12" i="15" s="1"/>
  <c r="E44" i="15" s="1"/>
  <c r="K31" i="7"/>
  <c r="K20" i="15"/>
  <c r="E9" i="20" s="1"/>
  <c r="E12" i="20" s="1"/>
  <c r="X52" i="11"/>
  <c r="Y52" i="11" s="1"/>
  <c r="J52" i="11"/>
  <c r="K52" i="11" s="1"/>
  <c r="Q52" i="11"/>
  <c r="B13" i="9"/>
  <c r="B14" i="9"/>
  <c r="N14" i="9" s="1"/>
  <c r="B15" i="9"/>
  <c r="B16" i="9"/>
  <c r="B17" i="9"/>
  <c r="N17" i="9" s="1"/>
  <c r="B18" i="9"/>
  <c r="B19" i="9"/>
  <c r="B20" i="9"/>
  <c r="B21" i="9"/>
  <c r="B22" i="9"/>
  <c r="B23" i="9"/>
  <c r="N23" i="9" s="1"/>
  <c r="B24" i="9"/>
  <c r="N24" i="9" s="1"/>
  <c r="B25" i="9"/>
  <c r="B26" i="9"/>
  <c r="B27" i="9"/>
  <c r="N27" i="9" s="1"/>
  <c r="B28" i="9"/>
  <c r="B29" i="9"/>
  <c r="N29" i="9" s="1"/>
  <c r="B30" i="9"/>
  <c r="B31" i="9"/>
  <c r="B32" i="9"/>
  <c r="N32" i="9" s="1"/>
  <c r="B33" i="9"/>
  <c r="N33" i="9" s="1"/>
  <c r="B34" i="9"/>
  <c r="B35" i="9"/>
  <c r="B36" i="9"/>
  <c r="N36" i="9" s="1"/>
  <c r="B37" i="9"/>
  <c r="B38" i="9"/>
  <c r="N38" i="9" s="1"/>
  <c r="B39" i="9"/>
  <c r="N39" i="9" s="1"/>
  <c r="B40" i="9"/>
  <c r="B12" i="9"/>
  <c r="M13" i="9" l="1"/>
  <c r="G20" i="19"/>
  <c r="U25" i="9"/>
  <c r="AH9" i="15"/>
  <c r="E9" i="15"/>
  <c r="D20" i="15" s="1"/>
  <c r="C7" i="20" s="1"/>
  <c r="C12" i="20" s="1"/>
  <c r="E14" i="20" s="1"/>
  <c r="W9" i="15"/>
  <c r="V20" i="15" s="1"/>
  <c r="G7" i="20" s="1"/>
  <c r="G12" i="20" s="1"/>
  <c r="W11" i="15"/>
  <c r="N21" i="9"/>
  <c r="D18" i="20"/>
  <c r="Y43" i="11"/>
  <c r="N12" i="20"/>
  <c r="R52" i="11"/>
  <c r="AF24" i="15"/>
  <c r="AM24" i="15"/>
  <c r="AF47" i="15"/>
  <c r="AM47" i="15"/>
  <c r="AF50" i="15"/>
  <c r="AM50" i="15"/>
  <c r="AM21" i="15"/>
  <c r="AF49" i="15"/>
  <c r="AM49" i="15"/>
  <c r="C22" i="19"/>
  <c r="F15" i="9"/>
  <c r="C18" i="19"/>
  <c r="F11" i="9"/>
  <c r="G11" i="9" s="1"/>
  <c r="C19" i="19"/>
  <c r="F12" i="9"/>
  <c r="K40" i="19"/>
  <c r="T33" i="9"/>
  <c r="K43" i="19"/>
  <c r="T36" i="9"/>
  <c r="K20" i="19"/>
  <c r="T13" i="9"/>
  <c r="K38" i="19"/>
  <c r="T31" i="9"/>
  <c r="K45" i="19"/>
  <c r="T38" i="9"/>
  <c r="G29" i="19"/>
  <c r="G23" i="19"/>
  <c r="G37" i="19"/>
  <c r="N13" i="9"/>
  <c r="G22" i="19"/>
  <c r="G32" i="19"/>
  <c r="G38" i="19"/>
  <c r="G26" i="19"/>
  <c r="G27" i="19"/>
  <c r="G35" i="19"/>
  <c r="G44" i="19"/>
  <c r="G47" i="19"/>
  <c r="N40" i="9"/>
  <c r="G42" i="19"/>
  <c r="G25" i="16"/>
  <c r="H25" i="16" s="1"/>
  <c r="G19" i="16"/>
  <c r="H19" i="16" s="1"/>
  <c r="G17" i="16"/>
  <c r="H17" i="16" s="1"/>
  <c r="G27" i="16"/>
  <c r="H27" i="16" s="1"/>
  <c r="G12" i="16"/>
  <c r="H12" i="16" s="1"/>
  <c r="G15" i="16"/>
  <c r="H15" i="16" s="1"/>
  <c r="G35" i="16"/>
  <c r="H35" i="16" s="1"/>
  <c r="G38" i="16"/>
  <c r="H38" i="16" s="1"/>
  <c r="G20" i="16"/>
  <c r="H20" i="16" s="1"/>
  <c r="G10" i="16"/>
  <c r="H10" i="16" s="1"/>
  <c r="G13" i="16"/>
  <c r="H13" i="16" s="1"/>
  <c r="G28" i="16"/>
  <c r="H28" i="16" s="1"/>
  <c r="G18" i="16"/>
  <c r="H18" i="16" s="1"/>
  <c r="G33" i="16"/>
  <c r="H33" i="16" s="1"/>
  <c r="G23" i="16"/>
  <c r="H23" i="16" s="1"/>
  <c r="G21" i="16"/>
  <c r="H21" i="16" s="1"/>
  <c r="G26" i="16"/>
  <c r="H26" i="16" s="1"/>
  <c r="G30" i="16"/>
  <c r="H30" i="16" s="1"/>
  <c r="G22" i="16"/>
  <c r="H22" i="16" s="1"/>
  <c r="K31" i="19"/>
  <c r="G14" i="16"/>
  <c r="H14" i="16" s="1"/>
  <c r="G9" i="16"/>
  <c r="H9" i="16" s="1"/>
  <c r="G37" i="16"/>
  <c r="C17" i="16"/>
  <c r="D17" i="16" s="1"/>
  <c r="Q29" i="15"/>
  <c r="C13" i="16"/>
  <c r="C34" i="16"/>
  <c r="Q46" i="15"/>
  <c r="C27" i="16"/>
  <c r="D27" i="16" s="1"/>
  <c r="Q39" i="15"/>
  <c r="C20" i="16"/>
  <c r="D20" i="16" s="1"/>
  <c r="Q32" i="15"/>
  <c r="C23" i="16"/>
  <c r="D23" i="16" s="1"/>
  <c r="Q35" i="15"/>
  <c r="C28" i="16"/>
  <c r="D28" i="16" s="1"/>
  <c r="Q40" i="15"/>
  <c r="C36" i="16"/>
  <c r="D36" i="16" s="1"/>
  <c r="Q48" i="15"/>
  <c r="C14" i="16"/>
  <c r="D14" i="16" s="1"/>
  <c r="Q26" i="15"/>
  <c r="C29" i="16"/>
  <c r="D29" i="16" s="1"/>
  <c r="Q41" i="15"/>
  <c r="C21" i="16"/>
  <c r="D21" i="16" s="1"/>
  <c r="Q33" i="15"/>
  <c r="C19" i="16"/>
  <c r="Q31" i="15"/>
  <c r="C35" i="16"/>
  <c r="Q47" i="15"/>
  <c r="AF22" i="15"/>
  <c r="C22" i="16"/>
  <c r="D22" i="16" s="1"/>
  <c r="Q34" i="15"/>
  <c r="C30" i="16"/>
  <c r="D30" i="16" s="1"/>
  <c r="Q42" i="15"/>
  <c r="C26" i="16"/>
  <c r="D26" i="16" s="1"/>
  <c r="Q38" i="15"/>
  <c r="C9" i="16"/>
  <c r="C37" i="16"/>
  <c r="D37" i="16" s="1"/>
  <c r="Q49" i="15"/>
  <c r="C15" i="16"/>
  <c r="D15" i="16" s="1"/>
  <c r="Q27" i="15"/>
  <c r="AF42" i="15"/>
  <c r="C12" i="16"/>
  <c r="D12" i="16" s="1"/>
  <c r="Q24" i="15"/>
  <c r="C18" i="16"/>
  <c r="Q30" i="15"/>
  <c r="C38" i="16"/>
  <c r="D38" i="16" s="1"/>
  <c r="Q50" i="15"/>
  <c r="C33" i="16"/>
  <c r="D33" i="16" s="1"/>
  <c r="Q45" i="15"/>
  <c r="C10" i="16"/>
  <c r="D10" i="16" s="1"/>
  <c r="C31" i="16"/>
  <c r="D31" i="16" s="1"/>
  <c r="Q43" i="15"/>
  <c r="C11" i="16"/>
  <c r="Q23" i="15"/>
  <c r="C25" i="16"/>
  <c r="Q37" i="15"/>
  <c r="AF26" i="15"/>
  <c r="AF27" i="15"/>
  <c r="E23" i="16"/>
  <c r="F23" i="16" s="1"/>
  <c r="N12" i="9"/>
  <c r="E20" i="16"/>
  <c r="F20" i="16" s="1"/>
  <c r="E29" i="16"/>
  <c r="N31" i="9" s="1"/>
  <c r="N11" i="9"/>
  <c r="AF39" i="15"/>
  <c r="AF31" i="15"/>
  <c r="AF32" i="15"/>
  <c r="AF37" i="15"/>
  <c r="AF43" i="15"/>
  <c r="G31" i="16"/>
  <c r="E17" i="16"/>
  <c r="F17" i="16" s="1"/>
  <c r="E11" i="16"/>
  <c r="F11" i="16" s="1"/>
  <c r="E18" i="16"/>
  <c r="N20" i="9" s="1"/>
  <c r="E13" i="16"/>
  <c r="N15" i="9" s="1"/>
  <c r="AF36" i="15"/>
  <c r="AF28" i="15"/>
  <c r="E14" i="16"/>
  <c r="E28" i="16"/>
  <c r="F28" i="16" s="1"/>
  <c r="AF44" i="15"/>
  <c r="AF29" i="15"/>
  <c r="AF34" i="15"/>
  <c r="AF25" i="15"/>
  <c r="AF41" i="15"/>
  <c r="G29" i="16"/>
  <c r="AF46" i="15"/>
  <c r="G34" i="16"/>
  <c r="AF48" i="15"/>
  <c r="G36" i="16"/>
  <c r="AF23" i="15"/>
  <c r="G11" i="16"/>
  <c r="H11" i="16" s="1"/>
  <c r="E26" i="16"/>
  <c r="F26" i="16" s="1"/>
  <c r="E35" i="16"/>
  <c r="F35" i="16" s="1"/>
  <c r="E38" i="16"/>
  <c r="F38" i="16" s="1"/>
  <c r="E33" i="16"/>
  <c r="F33" i="16" s="1"/>
  <c r="M11" i="20"/>
  <c r="M38" i="15"/>
  <c r="U32" i="15"/>
  <c r="U44" i="15"/>
  <c r="U35" i="15"/>
  <c r="M24" i="15"/>
  <c r="M30" i="15"/>
  <c r="M50" i="15"/>
  <c r="M45" i="15"/>
  <c r="M22" i="15"/>
  <c r="M43" i="15"/>
  <c r="M23" i="15"/>
  <c r="M20" i="15"/>
  <c r="U47" i="15"/>
  <c r="U45" i="15"/>
  <c r="M42" i="15"/>
  <c r="M28" i="15"/>
  <c r="M49" i="15"/>
  <c r="AG20" i="15"/>
  <c r="I7" i="20" s="1"/>
  <c r="I12" i="20" s="1"/>
  <c r="AH11" i="15"/>
  <c r="AH28" i="15" s="1"/>
  <c r="U26" i="15"/>
  <c r="U41" i="15"/>
  <c r="U40" i="15"/>
  <c r="M36" i="15"/>
  <c r="M29" i="15"/>
  <c r="M25" i="15"/>
  <c r="M46" i="15"/>
  <c r="M39" i="15"/>
  <c r="M32" i="15"/>
  <c r="M37" i="15"/>
  <c r="M35" i="15"/>
  <c r="U38" i="15"/>
  <c r="U50" i="15"/>
  <c r="M34" i="15"/>
  <c r="M21" i="15"/>
  <c r="L19" i="15"/>
  <c r="M27" i="15"/>
  <c r="U23" i="15"/>
  <c r="T19" i="15"/>
  <c r="U30" i="15"/>
  <c r="U25" i="15"/>
  <c r="M40" i="15"/>
  <c r="M48" i="15"/>
  <c r="M26" i="15"/>
  <c r="M41" i="15"/>
  <c r="M33" i="15"/>
  <c r="M44" i="15"/>
  <c r="M31" i="15"/>
  <c r="M47" i="15"/>
  <c r="AF30" i="15"/>
  <c r="AF45" i="15"/>
  <c r="AF35" i="15"/>
  <c r="AF40" i="15"/>
  <c r="AF33" i="15"/>
  <c r="AF38" i="15"/>
  <c r="AE19" i="15"/>
  <c r="AF21" i="15"/>
  <c r="G14" i="20" l="1"/>
  <c r="R7" i="20" s="1"/>
  <c r="I14" i="20"/>
  <c r="R8" i="20" s="1"/>
  <c r="F18" i="20"/>
  <c r="C18" i="20"/>
  <c r="E18" i="20"/>
  <c r="R6" i="20"/>
  <c r="G15" i="9"/>
  <c r="T11" i="9"/>
  <c r="U11" i="9" s="1"/>
  <c r="K18" i="19"/>
  <c r="N16" i="9"/>
  <c r="C42" i="19"/>
  <c r="F35" i="9"/>
  <c r="C27" i="19"/>
  <c r="F20" i="9"/>
  <c r="C39" i="19"/>
  <c r="F32" i="9"/>
  <c r="C26" i="19"/>
  <c r="F19" i="9"/>
  <c r="X20" i="15"/>
  <c r="AB20" i="15"/>
  <c r="C34" i="19"/>
  <c r="F27" i="9"/>
  <c r="C40" i="19"/>
  <c r="F33" i="9"/>
  <c r="C24" i="19"/>
  <c r="F17" i="9"/>
  <c r="C44" i="19"/>
  <c r="F37" i="9"/>
  <c r="C30" i="19"/>
  <c r="F23" i="9"/>
  <c r="G23" i="9" s="1"/>
  <c r="C23" i="19"/>
  <c r="F16" i="9"/>
  <c r="C37" i="19"/>
  <c r="F30" i="9"/>
  <c r="C29" i="19"/>
  <c r="F22" i="9"/>
  <c r="C43" i="19"/>
  <c r="F36" i="9"/>
  <c r="AM20" i="15"/>
  <c r="K17" i="19" s="1"/>
  <c r="C47" i="19"/>
  <c r="F40" i="9"/>
  <c r="C21" i="19"/>
  <c r="F14" i="9"/>
  <c r="G14" i="9" s="1"/>
  <c r="C35" i="19"/>
  <c r="F28" i="9"/>
  <c r="C31" i="19"/>
  <c r="F24" i="9"/>
  <c r="C8" i="16"/>
  <c r="D8" i="16" s="1"/>
  <c r="C20" i="19"/>
  <c r="F13" i="9"/>
  <c r="G13" i="9" s="1"/>
  <c r="C46" i="19"/>
  <c r="F39" i="9"/>
  <c r="C28" i="19"/>
  <c r="F21" i="9"/>
  <c r="C38" i="19"/>
  <c r="F31" i="9"/>
  <c r="C45" i="19"/>
  <c r="F38" i="9"/>
  <c r="C32" i="19"/>
  <c r="F25" i="9"/>
  <c r="C36" i="19"/>
  <c r="F29" i="9"/>
  <c r="Q20" i="15"/>
  <c r="T24" i="9"/>
  <c r="U24" i="9" s="1"/>
  <c r="K35" i="19"/>
  <c r="T28" i="9"/>
  <c r="U28" i="9" s="1"/>
  <c r="K32" i="19"/>
  <c r="K27" i="19"/>
  <c r="T20" i="9"/>
  <c r="U20" i="9" s="1"/>
  <c r="K22" i="19"/>
  <c r="T15" i="9"/>
  <c r="U15" i="9" s="1"/>
  <c r="K29" i="19"/>
  <c r="T22" i="9"/>
  <c r="U22" i="9" s="1"/>
  <c r="K44" i="19"/>
  <c r="T37" i="9"/>
  <c r="U37" i="9" s="1"/>
  <c r="K21" i="19"/>
  <c r="T14" i="9"/>
  <c r="U14" i="9" s="1"/>
  <c r="K26" i="19"/>
  <c r="T19" i="9"/>
  <c r="U19" i="9" s="1"/>
  <c r="K34" i="19"/>
  <c r="T27" i="9"/>
  <c r="U27" i="9" s="1"/>
  <c r="K23" i="19"/>
  <c r="T16" i="9"/>
  <c r="U16" i="9" s="1"/>
  <c r="K39" i="19"/>
  <c r="T32" i="9"/>
  <c r="U32" i="9" s="1"/>
  <c r="K30" i="19"/>
  <c r="T23" i="9"/>
  <c r="U23" i="9" s="1"/>
  <c r="K42" i="19"/>
  <c r="T35" i="9"/>
  <c r="U35" i="9" s="1"/>
  <c r="K37" i="19"/>
  <c r="T30" i="9"/>
  <c r="U30" i="9" s="1"/>
  <c r="K19" i="19"/>
  <c r="T12" i="9"/>
  <c r="U12" i="9" s="1"/>
  <c r="K47" i="19"/>
  <c r="T40" i="9"/>
  <c r="U40" i="9" s="1"/>
  <c r="K24" i="19"/>
  <c r="T17" i="9"/>
  <c r="U17" i="9" s="1"/>
  <c r="K36" i="19"/>
  <c r="T29" i="9"/>
  <c r="U29" i="9" s="1"/>
  <c r="K28" i="19"/>
  <c r="T21" i="9"/>
  <c r="U21" i="9" s="1"/>
  <c r="K46" i="19"/>
  <c r="T39" i="9"/>
  <c r="U39" i="9" s="1"/>
  <c r="F13" i="16"/>
  <c r="D34" i="16"/>
  <c r="H37" i="16"/>
  <c r="D11" i="16"/>
  <c r="N28" i="9"/>
  <c r="D13" i="16"/>
  <c r="G8" i="16"/>
  <c r="H8" i="16" s="1"/>
  <c r="N25" i="9"/>
  <c r="D25" i="16"/>
  <c r="D35" i="16"/>
  <c r="D9" i="16"/>
  <c r="D18" i="16"/>
  <c r="D19" i="16"/>
  <c r="N37" i="9"/>
  <c r="F14" i="16"/>
  <c r="E8" i="16"/>
  <c r="F8" i="16" s="1"/>
  <c r="F29" i="16"/>
  <c r="F18" i="16"/>
  <c r="N22" i="9"/>
  <c r="N30" i="9"/>
  <c r="N19" i="9"/>
  <c r="U13" i="9"/>
  <c r="H34" i="16"/>
  <c r="U36" i="9"/>
  <c r="H31" i="16"/>
  <c r="U33" i="9"/>
  <c r="N35" i="9"/>
  <c r="H36" i="16"/>
  <c r="U38" i="9"/>
  <c r="H29" i="16"/>
  <c r="U31" i="9"/>
  <c r="E28" i="15"/>
  <c r="E36" i="15"/>
  <c r="Q36" i="15" s="1"/>
  <c r="Q44" i="15"/>
  <c r="AI20" i="15"/>
  <c r="AH44" i="15"/>
  <c r="AH36" i="15"/>
  <c r="M19" i="15"/>
  <c r="F9" i="20" s="1"/>
  <c r="F12" i="20" s="1"/>
  <c r="W28" i="15"/>
  <c r="W44" i="15"/>
  <c r="W36" i="15"/>
  <c r="F20" i="15"/>
  <c r="AF19" i="15"/>
  <c r="J11" i="20" s="1"/>
  <c r="M10" i="9" l="1"/>
  <c r="N10" i="9" s="1"/>
  <c r="AM36" i="15"/>
  <c r="E13" i="20"/>
  <c r="AM28" i="15"/>
  <c r="K25" i="19" s="1"/>
  <c r="E19" i="15"/>
  <c r="D19" i="20"/>
  <c r="AM44" i="15"/>
  <c r="AB36" i="15"/>
  <c r="M26" i="9" s="1"/>
  <c r="AB28" i="15"/>
  <c r="M18" i="9" s="1"/>
  <c r="N18" i="9" s="1"/>
  <c r="C33" i="19"/>
  <c r="F26" i="9"/>
  <c r="AB44" i="15"/>
  <c r="G17" i="19"/>
  <c r="C17" i="19"/>
  <c r="F10" i="9"/>
  <c r="G10" i="9" s="1"/>
  <c r="T10" i="9"/>
  <c r="U10" i="9" s="1"/>
  <c r="C41" i="19"/>
  <c r="F34" i="9"/>
  <c r="G32" i="16"/>
  <c r="H32" i="16" s="1"/>
  <c r="E16" i="16"/>
  <c r="F16" i="16" s="1"/>
  <c r="C16" i="16"/>
  <c r="Q28" i="15"/>
  <c r="F18" i="9" s="1"/>
  <c r="E32" i="16"/>
  <c r="E24" i="16"/>
  <c r="G24" i="16"/>
  <c r="H24" i="16" s="1"/>
  <c r="F44" i="15"/>
  <c r="C32" i="16"/>
  <c r="G16" i="16"/>
  <c r="F36" i="15"/>
  <c r="C24" i="16"/>
  <c r="X44" i="15"/>
  <c r="AI28" i="15"/>
  <c r="AH19" i="15"/>
  <c r="X28" i="15"/>
  <c r="W19" i="15"/>
  <c r="AI44" i="15"/>
  <c r="X36" i="15"/>
  <c r="AI36" i="15"/>
  <c r="F28" i="15"/>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O12" i="20"/>
  <c r="O10" i="20"/>
  <c r="Y19" i="11"/>
  <c r="Y16" i="11"/>
  <c r="Y56" i="11" s="1"/>
  <c r="R42" i="11"/>
  <c r="R41" i="11"/>
  <c r="K42" i="11"/>
  <c r="K41" i="11"/>
  <c r="K29" i="11"/>
  <c r="M8" i="20" s="1"/>
  <c r="K19" i="11"/>
  <c r="G33" i="19" l="1"/>
  <c r="R43" i="11"/>
  <c r="N9" i="20" s="1"/>
  <c r="M5" i="12"/>
  <c r="L15" i="12" s="1"/>
  <c r="K25" i="11"/>
  <c r="M7" i="20" s="1"/>
  <c r="E5" i="12"/>
  <c r="Y25" i="11"/>
  <c r="Y58" i="11" s="1"/>
  <c r="G25" i="19"/>
  <c r="G41" i="19"/>
  <c r="M34" i="9"/>
  <c r="N34" i="9" s="1"/>
  <c r="T18" i="9"/>
  <c r="U18" i="9" s="1"/>
  <c r="N26" i="9"/>
  <c r="C25" i="19"/>
  <c r="G18" i="9"/>
  <c r="O8" i="20"/>
  <c r="K33" i="19"/>
  <c r="T26" i="9"/>
  <c r="U26" i="9" s="1"/>
  <c r="K41" i="19"/>
  <c r="T34" i="9"/>
  <c r="U34" i="9" s="1"/>
  <c r="D16" i="16"/>
  <c r="F32" i="16"/>
  <c r="X19" i="15"/>
  <c r="H7" i="20" s="1"/>
  <c r="F24" i="16"/>
  <c r="F7" i="16" s="1"/>
  <c r="F19" i="15"/>
  <c r="D7" i="20" s="1"/>
  <c r="D12" i="20" s="1"/>
  <c r="F14" i="20" s="1"/>
  <c r="D32" i="16"/>
  <c r="H16" i="16"/>
  <c r="D24" i="16"/>
  <c r="M12" i="20"/>
  <c r="H15" i="12"/>
  <c r="N7" i="20"/>
  <c r="AI19" i="15"/>
  <c r="J7" i="20" s="1"/>
  <c r="J12" i="20" s="1"/>
  <c r="O9" i="20"/>
  <c r="K37" i="11"/>
  <c r="C19" i="20" l="1"/>
  <c r="C13" i="20"/>
  <c r="J14" i="20"/>
  <c r="I13" i="20"/>
  <c r="F19" i="20"/>
  <c r="R58" i="11"/>
  <c r="R57" i="11" s="1"/>
  <c r="K58" i="11"/>
  <c r="K57" i="11" s="1"/>
  <c r="E7" i="12" s="1"/>
  <c r="L14" i="12"/>
  <c r="T8" i="20"/>
  <c r="T7" i="20"/>
  <c r="F17" i="19"/>
  <c r="H17" i="19" s="1"/>
  <c r="M9" i="20"/>
  <c r="Y57" i="11"/>
  <c r="J17" i="19"/>
  <c r="L17" i="19" s="1"/>
  <c r="D7" i="16"/>
  <c r="D5" i="21" s="1"/>
  <c r="D6" i="21"/>
  <c r="H7" i="16"/>
  <c r="D7" i="21" s="1"/>
  <c r="O7" i="20"/>
  <c r="O13" i="20" s="1"/>
  <c r="K10" i="9"/>
  <c r="L10" i="9" s="1"/>
  <c r="P10" i="9" s="1"/>
  <c r="D15" i="12"/>
  <c r="D14" i="12" s="1"/>
  <c r="T6" i="20" s="1"/>
  <c r="H14" i="12"/>
  <c r="N10" i="20"/>
  <c r="N13" i="20" s="1"/>
  <c r="M10" i="20"/>
  <c r="R10" i="9"/>
  <c r="N15" i="12"/>
  <c r="U9" i="9"/>
  <c r="J15" i="12"/>
  <c r="N9" i="9"/>
  <c r="I15" i="20" l="1"/>
  <c r="S8" i="20"/>
  <c r="S6" i="20"/>
  <c r="E15" i="20"/>
  <c r="U17" i="19"/>
  <c r="I7" i="12"/>
  <c r="M13" i="20"/>
  <c r="M7" i="12"/>
  <c r="M16" i="12" s="1"/>
  <c r="N16" i="12" s="1"/>
  <c r="E25" i="12"/>
  <c r="O10" i="9"/>
  <c r="D10" i="9"/>
  <c r="B17" i="19"/>
  <c r="F15" i="12"/>
  <c r="S10" i="9"/>
  <c r="W10" i="9" s="1"/>
  <c r="V10" i="9"/>
  <c r="E28" i="12"/>
  <c r="B30" i="19" s="1"/>
  <c r="E44" i="12"/>
  <c r="D39" i="9" s="1"/>
  <c r="E27" i="12"/>
  <c r="B29" i="19" s="1"/>
  <c r="E20" i="12"/>
  <c r="F20" i="12" s="1"/>
  <c r="E21" i="12"/>
  <c r="D16" i="9" s="1"/>
  <c r="E39" i="12"/>
  <c r="B41" i="19" s="1"/>
  <c r="E37" i="12"/>
  <c r="B39" i="19" s="1"/>
  <c r="E38" i="12"/>
  <c r="B40" i="19" s="1"/>
  <c r="E26" i="12"/>
  <c r="F26" i="12" s="1"/>
  <c r="G22" i="9"/>
  <c r="G24" i="9"/>
  <c r="G26" i="9"/>
  <c r="G27" i="9"/>
  <c r="G30" i="9"/>
  <c r="G31" i="9"/>
  <c r="G32" i="9"/>
  <c r="G34" i="9"/>
  <c r="G36" i="9"/>
  <c r="G38" i="9"/>
  <c r="G40" i="9"/>
  <c r="G16" i="9"/>
  <c r="G25" i="9"/>
  <c r="G37" i="9"/>
  <c r="G17" i="9"/>
  <c r="G39" i="9"/>
  <c r="G19" i="9"/>
  <c r="G35" i="9"/>
  <c r="G33" i="9"/>
  <c r="G12" i="9"/>
  <c r="G20" i="9"/>
  <c r="G28" i="9"/>
  <c r="G21" i="9"/>
  <c r="G29" i="9"/>
  <c r="H10" i="9" l="1"/>
  <c r="E10" i="9"/>
  <c r="I16" i="12"/>
  <c r="K11" i="9" s="1"/>
  <c r="O11" i="9" s="1"/>
  <c r="I19" i="12"/>
  <c r="J19" i="12" s="1"/>
  <c r="I30" i="12"/>
  <c r="K25" i="9" s="1"/>
  <c r="O25" i="9" s="1"/>
  <c r="I26" i="12"/>
  <c r="K21" i="9" s="1"/>
  <c r="L21" i="9" s="1"/>
  <c r="P21" i="9" s="1"/>
  <c r="I21" i="12"/>
  <c r="K16" i="9" s="1"/>
  <c r="L16" i="9" s="1"/>
  <c r="P16" i="9" s="1"/>
  <c r="I27" i="12"/>
  <c r="F29" i="19" s="1"/>
  <c r="H29" i="19" s="1"/>
  <c r="I20" i="12"/>
  <c r="K15" i="9" s="1"/>
  <c r="L15" i="9" s="1"/>
  <c r="P15" i="9" s="1"/>
  <c r="I29" i="12"/>
  <c r="K24" i="9" s="1"/>
  <c r="L24" i="9" s="1"/>
  <c r="P24" i="9" s="1"/>
  <c r="I39" i="12"/>
  <c r="K34" i="9" s="1"/>
  <c r="L34" i="9" s="1"/>
  <c r="P34" i="9" s="1"/>
  <c r="I23" i="12"/>
  <c r="J23" i="12" s="1"/>
  <c r="I35" i="12"/>
  <c r="F37" i="19" s="1"/>
  <c r="H37" i="19" s="1"/>
  <c r="I22" i="12"/>
  <c r="K17" i="9" s="1"/>
  <c r="L17" i="9" s="1"/>
  <c r="P17" i="9" s="1"/>
  <c r="I31" i="12"/>
  <c r="J31" i="12" s="1"/>
  <c r="I38" i="12"/>
  <c r="J38" i="12" s="1"/>
  <c r="I25" i="12"/>
  <c r="F27" i="19" s="1"/>
  <c r="H27" i="19" s="1"/>
  <c r="I32" i="12"/>
  <c r="K27" i="9" s="1"/>
  <c r="L27" i="9" s="1"/>
  <c r="P27" i="9" s="1"/>
  <c r="I33" i="12"/>
  <c r="J33" i="12" s="1"/>
  <c r="I45" i="12"/>
  <c r="K40" i="9" s="1"/>
  <c r="O40" i="9" s="1"/>
  <c r="I40" i="12"/>
  <c r="K35" i="9" s="1"/>
  <c r="L35" i="9" s="1"/>
  <c r="P35" i="9" s="1"/>
  <c r="I41" i="12"/>
  <c r="J41" i="12" s="1"/>
  <c r="I37" i="12"/>
  <c r="J37" i="12" s="1"/>
  <c r="I18" i="12"/>
  <c r="J18" i="12" s="1"/>
  <c r="I28" i="12"/>
  <c r="K23" i="9" s="1"/>
  <c r="O23" i="9" s="1"/>
  <c r="I34" i="12"/>
  <c r="K29" i="9" s="1"/>
  <c r="L29" i="9" s="1"/>
  <c r="P29" i="9" s="1"/>
  <c r="I44" i="12"/>
  <c r="K39" i="9" s="1"/>
  <c r="L39" i="9" s="1"/>
  <c r="P39" i="9" s="1"/>
  <c r="I17" i="12"/>
  <c r="K12" i="9" s="1"/>
  <c r="O12" i="9" s="1"/>
  <c r="I36" i="12"/>
  <c r="F38" i="19" s="1"/>
  <c r="I24" i="12"/>
  <c r="J24" i="12" s="1"/>
  <c r="I42" i="12"/>
  <c r="K37" i="9" s="1"/>
  <c r="O37" i="9" s="1"/>
  <c r="I43" i="12"/>
  <c r="K38" i="9" s="1"/>
  <c r="L38" i="9" s="1"/>
  <c r="P38" i="9" s="1"/>
  <c r="L23" i="9"/>
  <c r="P23" i="9" s="1"/>
  <c r="M43" i="12"/>
  <c r="N43" i="12" s="1"/>
  <c r="J18" i="19"/>
  <c r="E17" i="12"/>
  <c r="F17" i="12" s="1"/>
  <c r="E22" i="12"/>
  <c r="B24" i="19" s="1"/>
  <c r="D24" i="19" s="1"/>
  <c r="E42" i="12"/>
  <c r="F42" i="12" s="1"/>
  <c r="E43" i="12"/>
  <c r="D38" i="9" s="1"/>
  <c r="E38" i="9" s="1"/>
  <c r="I38" i="9" s="1"/>
  <c r="E31" i="12"/>
  <c r="F31" i="12" s="1"/>
  <c r="E40" i="12"/>
  <c r="B42" i="19" s="1"/>
  <c r="D42" i="19" s="1"/>
  <c r="E36" i="12"/>
  <c r="B38" i="19" s="1"/>
  <c r="D38" i="19" s="1"/>
  <c r="E45" i="12"/>
  <c r="B47" i="19" s="1"/>
  <c r="D47" i="19" s="1"/>
  <c r="E29" i="12"/>
  <c r="D24" i="9" s="1"/>
  <c r="E24" i="9" s="1"/>
  <c r="I24" i="9" s="1"/>
  <c r="E35" i="12"/>
  <c r="B37" i="19" s="1"/>
  <c r="D37" i="19" s="1"/>
  <c r="I10" i="9"/>
  <c r="E41" i="12"/>
  <c r="B43" i="19" s="1"/>
  <c r="D43" i="19" s="1"/>
  <c r="E16" i="12"/>
  <c r="D11" i="9" s="1"/>
  <c r="H11" i="9" s="1"/>
  <c r="E33" i="12"/>
  <c r="F33" i="12" s="1"/>
  <c r="E19" i="12"/>
  <c r="B21" i="19" s="1"/>
  <c r="D21" i="19" s="1"/>
  <c r="E30" i="12"/>
  <c r="D25" i="9" s="1"/>
  <c r="E25" i="9" s="1"/>
  <c r="I25" i="9" s="1"/>
  <c r="E18" i="12"/>
  <c r="F18" i="12" s="1"/>
  <c r="B27" i="19"/>
  <c r="D27" i="19" s="1"/>
  <c r="D20" i="9"/>
  <c r="H20" i="9" s="1"/>
  <c r="F25" i="12"/>
  <c r="E34" i="12"/>
  <c r="B36" i="19" s="1"/>
  <c r="D36" i="19" s="1"/>
  <c r="E23" i="12"/>
  <c r="F23" i="12" s="1"/>
  <c r="E32" i="12"/>
  <c r="F32" i="12" s="1"/>
  <c r="E24" i="12"/>
  <c r="B26" i="19" s="1"/>
  <c r="D26" i="19" s="1"/>
  <c r="D17" i="19"/>
  <c r="AQ17" i="19"/>
  <c r="AN17" i="19"/>
  <c r="AR17" i="19"/>
  <c r="AP17" i="19"/>
  <c r="AO17" i="19"/>
  <c r="AG17" i="19"/>
  <c r="AH17" i="19"/>
  <c r="AS17" i="19"/>
  <c r="AI17" i="19"/>
  <c r="AM17" i="19"/>
  <c r="AF17" i="19"/>
  <c r="AJ17" i="19"/>
  <c r="AK17" i="19"/>
  <c r="Z17" i="19"/>
  <c r="Y17" i="19"/>
  <c r="AA17" i="19"/>
  <c r="X17" i="19"/>
  <c r="AB17" i="19"/>
  <c r="AC17" i="19"/>
  <c r="T17" i="19"/>
  <c r="Q17" i="19"/>
  <c r="R17" i="19"/>
  <c r="W17" i="19"/>
  <c r="S17" i="19"/>
  <c r="M20" i="12"/>
  <c r="N20" i="12" s="1"/>
  <c r="M45" i="12"/>
  <c r="N45" i="12" s="1"/>
  <c r="M39" i="12"/>
  <c r="M22" i="12"/>
  <c r="M24" i="12"/>
  <c r="N24" i="12" s="1"/>
  <c r="M34" i="12"/>
  <c r="N34" i="12" s="1"/>
  <c r="M41" i="12"/>
  <c r="N41" i="12" s="1"/>
  <c r="M26" i="12"/>
  <c r="N26" i="12" s="1"/>
  <c r="M31" i="12"/>
  <c r="N31" i="12" s="1"/>
  <c r="M32" i="12"/>
  <c r="N32" i="12" s="1"/>
  <c r="M38" i="12"/>
  <c r="N38" i="12" s="1"/>
  <c r="M19" i="12"/>
  <c r="M44" i="12"/>
  <c r="B46" i="19"/>
  <c r="D46" i="19" s="1"/>
  <c r="D34" i="9"/>
  <c r="E34" i="9" s="1"/>
  <c r="I34" i="9" s="1"/>
  <c r="D15" i="9"/>
  <c r="H15" i="9" s="1"/>
  <c r="B22" i="19"/>
  <c r="D33" i="9"/>
  <c r="H33" i="9" s="1"/>
  <c r="F39" i="12"/>
  <c r="F44" i="12"/>
  <c r="F38" i="12"/>
  <c r="M33" i="12"/>
  <c r="M40" i="12"/>
  <c r="M30" i="12"/>
  <c r="M37" i="12"/>
  <c r="M36" i="12"/>
  <c r="N36" i="12" s="1"/>
  <c r="M21" i="12"/>
  <c r="M42" i="12"/>
  <c r="N42" i="12" s="1"/>
  <c r="M25" i="12"/>
  <c r="N25" i="12" s="1"/>
  <c r="M29" i="12"/>
  <c r="N29" i="12" s="1"/>
  <c r="M18" i="12"/>
  <c r="N18" i="12" s="1"/>
  <c r="M28" i="12"/>
  <c r="N28" i="12" s="1"/>
  <c r="M35" i="12"/>
  <c r="M23" i="12"/>
  <c r="M27" i="12"/>
  <c r="M17" i="12"/>
  <c r="J19" i="19" s="1"/>
  <c r="F28" i="12"/>
  <c r="D23" i="9"/>
  <c r="F37" i="12"/>
  <c r="B28" i="19"/>
  <c r="B23" i="19"/>
  <c r="D23" i="19" s="1"/>
  <c r="F27" i="12"/>
  <c r="D21" i="9"/>
  <c r="E21" i="9" s="1"/>
  <c r="I21" i="9" s="1"/>
  <c r="F21" i="12"/>
  <c r="D32" i="9"/>
  <c r="E32" i="9" s="1"/>
  <c r="I32" i="9" s="1"/>
  <c r="D22" i="9"/>
  <c r="E22" i="9" s="1"/>
  <c r="I22" i="9" s="1"/>
  <c r="D39" i="19"/>
  <c r="D29" i="19"/>
  <c r="E39" i="9"/>
  <c r="I39" i="9" s="1"/>
  <c r="H39" i="9"/>
  <c r="D40" i="19"/>
  <c r="E16" i="9"/>
  <c r="I16" i="9" s="1"/>
  <c r="H16" i="9"/>
  <c r="D30" i="19"/>
  <c r="D41" i="19"/>
  <c r="G9" i="9"/>
  <c r="U49" i="15"/>
  <c r="U29" i="15"/>
  <c r="U39" i="15"/>
  <c r="U27" i="19" l="1"/>
  <c r="U37" i="19"/>
  <c r="U29" i="19"/>
  <c r="J28" i="12"/>
  <c r="L25" i="9"/>
  <c r="P25" i="9" s="1"/>
  <c r="J40" i="12"/>
  <c r="J20" i="12"/>
  <c r="K31" i="9"/>
  <c r="L31" i="9" s="1"/>
  <c r="P31" i="9" s="1"/>
  <c r="F22" i="19"/>
  <c r="H22" i="19" s="1"/>
  <c r="AB22" i="19" s="1"/>
  <c r="J36" i="12"/>
  <c r="J30" i="12"/>
  <c r="F30" i="19"/>
  <c r="H30" i="19" s="1"/>
  <c r="K30" i="9"/>
  <c r="L30" i="9" s="1"/>
  <c r="P30" i="9" s="1"/>
  <c r="J35" i="12"/>
  <c r="K20" i="9"/>
  <c r="O20" i="9" s="1"/>
  <c r="F42" i="19"/>
  <c r="H42" i="19" s="1"/>
  <c r="J25" i="12"/>
  <c r="F32" i="19"/>
  <c r="H32" i="19" s="1"/>
  <c r="N30" i="12"/>
  <c r="R25" i="9"/>
  <c r="S25" i="9" s="1"/>
  <c r="F31" i="19"/>
  <c r="H31" i="19" s="1"/>
  <c r="J16" i="12"/>
  <c r="F46" i="19"/>
  <c r="H46" i="19" s="1"/>
  <c r="J39" i="12"/>
  <c r="O34" i="9"/>
  <c r="F39" i="19"/>
  <c r="H39" i="19" s="1"/>
  <c r="F18" i="19"/>
  <c r="H18" i="19" s="1"/>
  <c r="AB18" i="19" s="1"/>
  <c r="J21" i="12"/>
  <c r="O39" i="9"/>
  <c r="F33" i="19"/>
  <c r="H33" i="19" s="1"/>
  <c r="F44" i="19"/>
  <c r="H44" i="19" s="1"/>
  <c r="K28" i="9"/>
  <c r="L28" i="9" s="1"/>
  <c r="P28" i="9" s="1"/>
  <c r="K26" i="9"/>
  <c r="O26" i="9" s="1"/>
  <c r="K32" i="9"/>
  <c r="L32" i="9" s="1"/>
  <c r="P32" i="9" s="1"/>
  <c r="F23" i="19"/>
  <c r="H23" i="19" s="1"/>
  <c r="F41" i="19"/>
  <c r="H41" i="19" s="1"/>
  <c r="F35" i="19"/>
  <c r="H35" i="19" s="1"/>
  <c r="J44" i="12"/>
  <c r="J42" i="12"/>
  <c r="F21" i="19"/>
  <c r="H21" i="19" s="1"/>
  <c r="F25" i="19"/>
  <c r="H25" i="19" s="1"/>
  <c r="K13" i="9"/>
  <c r="O13" i="9" s="1"/>
  <c r="F47" i="19"/>
  <c r="H47" i="19" s="1"/>
  <c r="K18" i="9"/>
  <c r="L18" i="9" s="1"/>
  <c r="P18" i="9" s="1"/>
  <c r="F20" i="19"/>
  <c r="H20" i="19" s="1"/>
  <c r="J17" i="12"/>
  <c r="F19" i="19"/>
  <c r="H19" i="19" s="1"/>
  <c r="F45" i="19"/>
  <c r="H45" i="19" s="1"/>
  <c r="J27" i="12"/>
  <c r="O38" i="9"/>
  <c r="J43" i="12"/>
  <c r="K14" i="9"/>
  <c r="O14" i="9" s="1"/>
  <c r="K22" i="9"/>
  <c r="L22" i="9" s="1"/>
  <c r="P22" i="9" s="1"/>
  <c r="J45" i="12"/>
  <c r="K33" i="9"/>
  <c r="L33" i="9" s="1"/>
  <c r="P33" i="9" s="1"/>
  <c r="F40" i="19"/>
  <c r="H40" i="19" s="1"/>
  <c r="F24" i="19"/>
  <c r="H24" i="19" s="1"/>
  <c r="R24" i="19" s="1"/>
  <c r="O21" i="9"/>
  <c r="O29" i="9"/>
  <c r="F34" i="19"/>
  <c r="H34" i="19" s="1"/>
  <c r="F26" i="19"/>
  <c r="H26" i="19" s="1"/>
  <c r="J29" i="12"/>
  <c r="J26" i="12"/>
  <c r="J34" i="12"/>
  <c r="I14" i="12"/>
  <c r="O27" i="9"/>
  <c r="F43" i="19"/>
  <c r="H43" i="19" s="1"/>
  <c r="J32" i="12"/>
  <c r="K19" i="9"/>
  <c r="L19" i="9" s="1"/>
  <c r="P19" i="9" s="1"/>
  <c r="K36" i="9"/>
  <c r="L36" i="9" s="1"/>
  <c r="P36" i="9" s="1"/>
  <c r="F28" i="19"/>
  <c r="H28" i="19" s="1"/>
  <c r="F36" i="19"/>
  <c r="H36" i="19" s="1"/>
  <c r="J22" i="12"/>
  <c r="B31" i="19"/>
  <c r="D31" i="19" s="1"/>
  <c r="E23" i="9"/>
  <c r="I23" i="9" s="1"/>
  <c r="D31" i="9"/>
  <c r="E31" i="9" s="1"/>
  <c r="I31" i="9" s="1"/>
  <c r="F40" i="12"/>
  <c r="D12" i="9"/>
  <c r="R38" i="9"/>
  <c r="S38" i="9" s="1"/>
  <c r="W38" i="9" s="1"/>
  <c r="J45" i="19"/>
  <c r="L45" i="19" s="1"/>
  <c r="J23" i="19"/>
  <c r="L23" i="19" s="1"/>
  <c r="N21" i="12"/>
  <c r="J41" i="19"/>
  <c r="L41" i="19" s="1"/>
  <c r="N39" i="12"/>
  <c r="J25" i="19"/>
  <c r="L25" i="19" s="1"/>
  <c r="N23" i="12"/>
  <c r="J37" i="19"/>
  <c r="L37" i="19" s="1"/>
  <c r="N35" i="12"/>
  <c r="J35" i="19"/>
  <c r="L35" i="19" s="1"/>
  <c r="N33" i="12"/>
  <c r="J21" i="19"/>
  <c r="L21" i="19" s="1"/>
  <c r="N19" i="12"/>
  <c r="J24" i="19"/>
  <c r="L24" i="19" s="1"/>
  <c r="N22" i="12"/>
  <c r="J29" i="19"/>
  <c r="N27" i="12"/>
  <c r="J42" i="19"/>
  <c r="N40" i="12"/>
  <c r="J46" i="19"/>
  <c r="L46" i="19" s="1"/>
  <c r="N44" i="12"/>
  <c r="J39" i="19"/>
  <c r="L39" i="19" s="1"/>
  <c r="N37" i="12"/>
  <c r="D26" i="9"/>
  <c r="E26" i="9" s="1"/>
  <c r="I26" i="9" s="1"/>
  <c r="H24" i="9"/>
  <c r="B19" i="19"/>
  <c r="D19" i="19" s="1"/>
  <c r="B33" i="19"/>
  <c r="D33" i="19" s="1"/>
  <c r="F29" i="12"/>
  <c r="J31" i="19"/>
  <c r="J38" i="19"/>
  <c r="J34" i="19"/>
  <c r="L34" i="19" s="1"/>
  <c r="R26" i="9"/>
  <c r="S26" i="9" s="1"/>
  <c r="W26" i="9" s="1"/>
  <c r="J33" i="19"/>
  <c r="J36" i="19"/>
  <c r="L36" i="19" s="1"/>
  <c r="J30" i="19"/>
  <c r="J44" i="19"/>
  <c r="V25" i="9"/>
  <c r="J32" i="19"/>
  <c r="J28" i="19"/>
  <c r="L28" i="19" s="1"/>
  <c r="AO28" i="19" s="1"/>
  <c r="J26" i="19"/>
  <c r="L26" i="19" s="1"/>
  <c r="J47" i="19"/>
  <c r="J27" i="19"/>
  <c r="J20" i="19"/>
  <c r="R33" i="9"/>
  <c r="S33" i="9" s="1"/>
  <c r="W33" i="9" s="1"/>
  <c r="J40" i="19"/>
  <c r="R36" i="9"/>
  <c r="S36" i="9" s="1"/>
  <c r="W36" i="9" s="1"/>
  <c r="J43" i="19"/>
  <c r="J22" i="19"/>
  <c r="L22" i="19" s="1"/>
  <c r="F19" i="12"/>
  <c r="D37" i="9"/>
  <c r="H37" i="9" s="1"/>
  <c r="H38" i="9"/>
  <c r="D35" i="9"/>
  <c r="E35" i="9" s="1"/>
  <c r="I35" i="9" s="1"/>
  <c r="D30" i="9"/>
  <c r="E30" i="9" s="1"/>
  <c r="I30" i="9" s="1"/>
  <c r="F35" i="12"/>
  <c r="F41" i="12"/>
  <c r="D17" i="9"/>
  <c r="E17" i="9" s="1"/>
  <c r="I17" i="9" s="1"/>
  <c r="B45" i="19"/>
  <c r="D45" i="19" s="1"/>
  <c r="F24" i="12"/>
  <c r="F22" i="12"/>
  <c r="D40" i="9"/>
  <c r="E40" i="9" s="1"/>
  <c r="I40" i="9" s="1"/>
  <c r="D36" i="9"/>
  <c r="H36" i="9" s="1"/>
  <c r="E20" i="9"/>
  <c r="I20" i="9" s="1"/>
  <c r="F45" i="12"/>
  <c r="B44" i="19"/>
  <c r="D44" i="19" s="1"/>
  <c r="B32" i="19"/>
  <c r="D32" i="19" s="1"/>
  <c r="F36" i="12"/>
  <c r="F43" i="12"/>
  <c r="B35" i="19"/>
  <c r="D35" i="19" s="1"/>
  <c r="D18" i="9"/>
  <c r="D28" i="9"/>
  <c r="H28" i="9" s="1"/>
  <c r="E11" i="9"/>
  <c r="I11" i="9" s="1"/>
  <c r="B18" i="19"/>
  <c r="D18" i="19" s="1"/>
  <c r="F16" i="12"/>
  <c r="D14" i="9"/>
  <c r="E14" i="9" s="1"/>
  <c r="I14" i="9" s="1"/>
  <c r="D27" i="9"/>
  <c r="H27" i="9" s="1"/>
  <c r="B34" i="19"/>
  <c r="D34" i="19" s="1"/>
  <c r="E14" i="12"/>
  <c r="H25" i="9"/>
  <c r="D19" i="9"/>
  <c r="E19" i="9" s="1"/>
  <c r="I19" i="9" s="1"/>
  <c r="F30" i="12"/>
  <c r="B20" i="19"/>
  <c r="D20" i="19" s="1"/>
  <c r="F34" i="12"/>
  <c r="D29" i="9"/>
  <c r="E29" i="9" s="1"/>
  <c r="I29" i="9" s="1"/>
  <c r="D13" i="9"/>
  <c r="E13" i="9" s="1"/>
  <c r="I13" i="9" s="1"/>
  <c r="B25" i="19"/>
  <c r="D25" i="19" s="1"/>
  <c r="L12" i="9"/>
  <c r="P12" i="9" s="1"/>
  <c r="Z29" i="19"/>
  <c r="Y29" i="19"/>
  <c r="W29" i="19"/>
  <c r="AA29" i="19"/>
  <c r="AC29" i="19"/>
  <c r="X29" i="19"/>
  <c r="AB29" i="19"/>
  <c r="X27" i="19"/>
  <c r="AB27" i="19"/>
  <c r="AA27" i="19"/>
  <c r="Y27" i="19"/>
  <c r="AC27" i="19"/>
  <c r="W27" i="19"/>
  <c r="Z27" i="19"/>
  <c r="Z37" i="19"/>
  <c r="AC37" i="19"/>
  <c r="W37" i="19"/>
  <c r="AA37" i="19"/>
  <c r="Y37" i="19"/>
  <c r="X37" i="19"/>
  <c r="AB37" i="19"/>
  <c r="Q29" i="19"/>
  <c r="R29" i="19"/>
  <c r="S29" i="19"/>
  <c r="T29" i="19"/>
  <c r="Q27" i="19"/>
  <c r="R27" i="19"/>
  <c r="S27" i="19"/>
  <c r="T27" i="19"/>
  <c r="Q37" i="19"/>
  <c r="R37" i="19"/>
  <c r="S37" i="19"/>
  <c r="T37" i="19"/>
  <c r="R34" i="9"/>
  <c r="S34" i="9" s="1"/>
  <c r="W34" i="9" s="1"/>
  <c r="R15" i="9"/>
  <c r="S15" i="9" s="1"/>
  <c r="W15" i="9" s="1"/>
  <c r="R21" i="9"/>
  <c r="V21" i="9" s="1"/>
  <c r="R40" i="9"/>
  <c r="S40" i="9" s="1"/>
  <c r="W40" i="9" s="1"/>
  <c r="R39" i="9"/>
  <c r="S39" i="9" s="1"/>
  <c r="W39" i="9" s="1"/>
  <c r="R17" i="9"/>
  <c r="S17" i="9" s="1"/>
  <c r="W17" i="9" s="1"/>
  <c r="R29" i="9"/>
  <c r="V29" i="9" s="1"/>
  <c r="R19" i="9"/>
  <c r="S19" i="9" s="1"/>
  <c r="W19" i="9" s="1"/>
  <c r="R28" i="9"/>
  <c r="S28" i="9" s="1"/>
  <c r="W28" i="9" s="1"/>
  <c r="R27" i="9"/>
  <c r="S27" i="9" s="1"/>
  <c r="W27" i="9" s="1"/>
  <c r="L18" i="19"/>
  <c r="R14" i="9"/>
  <c r="S14" i="9" s="1"/>
  <c r="W14" i="9" s="1"/>
  <c r="R11" i="9"/>
  <c r="V11" i="9" s="1"/>
  <c r="R18" i="9"/>
  <c r="S18" i="9" s="1"/>
  <c r="W18" i="9" s="1"/>
  <c r="R31" i="9"/>
  <c r="S31" i="9" s="1"/>
  <c r="W31" i="9" s="1"/>
  <c r="E15" i="9"/>
  <c r="I15" i="9" s="1"/>
  <c r="E33" i="9"/>
  <c r="I33" i="9" s="1"/>
  <c r="H34" i="9"/>
  <c r="R32" i="9"/>
  <c r="S32" i="9" s="1"/>
  <c r="W32" i="9" s="1"/>
  <c r="D22" i="19"/>
  <c r="H38" i="19"/>
  <c r="L40" i="9"/>
  <c r="P40" i="9" s="1"/>
  <c r="D28" i="19"/>
  <c r="H22" i="9"/>
  <c r="O17" i="9"/>
  <c r="L11" i="9"/>
  <c r="P11" i="9" s="1"/>
  <c r="R35" i="9"/>
  <c r="R30" i="9"/>
  <c r="O15" i="9"/>
  <c r="O16" i="9"/>
  <c r="O30" i="9"/>
  <c r="H23" i="9"/>
  <c r="M14" i="12"/>
  <c r="R20" i="9"/>
  <c r="R22" i="9"/>
  <c r="R24" i="9"/>
  <c r="R13" i="9"/>
  <c r="R37" i="9"/>
  <c r="N17" i="12"/>
  <c r="R12" i="9"/>
  <c r="R23" i="9"/>
  <c r="R16" i="9"/>
  <c r="O24" i="9"/>
  <c r="H32" i="9"/>
  <c r="L37" i="9"/>
  <c r="P37" i="9" s="1"/>
  <c r="O35" i="9"/>
  <c r="H21" i="9"/>
  <c r="U19" i="15"/>
  <c r="H10" i="20" s="1"/>
  <c r="H12" i="20" s="1"/>
  <c r="G10" i="19" l="1"/>
  <c r="V14" i="19" s="1"/>
  <c r="S22" i="19"/>
  <c r="U31" i="19"/>
  <c r="U22" i="19"/>
  <c r="U42" i="19"/>
  <c r="U47" i="19"/>
  <c r="U26" i="19"/>
  <c r="U20" i="19"/>
  <c r="Q22" i="19"/>
  <c r="X22" i="19"/>
  <c r="U36" i="19"/>
  <c r="U34" i="19"/>
  <c r="U40" i="19"/>
  <c r="U45" i="19"/>
  <c r="U21" i="19"/>
  <c r="U41" i="19"/>
  <c r="U30" i="19"/>
  <c r="U24" i="19"/>
  <c r="U25" i="19"/>
  <c r="U35" i="19"/>
  <c r="T22" i="19"/>
  <c r="AC22" i="19"/>
  <c r="W22" i="19"/>
  <c r="U28" i="19"/>
  <c r="U43" i="19"/>
  <c r="U19" i="19"/>
  <c r="U23" i="19"/>
  <c r="U44" i="19"/>
  <c r="U18" i="19"/>
  <c r="U46" i="19"/>
  <c r="U38" i="19"/>
  <c r="Z22" i="19"/>
  <c r="U33" i="19"/>
  <c r="U39" i="19"/>
  <c r="U32" i="19"/>
  <c r="E18" i="9"/>
  <c r="I18" i="9" s="1"/>
  <c r="H18" i="9"/>
  <c r="W31" i="19"/>
  <c r="AA22" i="19"/>
  <c r="Y47" i="19"/>
  <c r="W42" i="19"/>
  <c r="R22" i="19"/>
  <c r="Y22" i="19"/>
  <c r="X31" i="19"/>
  <c r="E19" i="20"/>
  <c r="G13" i="20"/>
  <c r="H14" i="20"/>
  <c r="L20" i="9"/>
  <c r="P20" i="9" s="1"/>
  <c r="AB42" i="19"/>
  <c r="S42" i="19"/>
  <c r="Q42" i="19"/>
  <c r="AC42" i="19"/>
  <c r="AA42" i="19"/>
  <c r="R42" i="19"/>
  <c r="Z42" i="19"/>
  <c r="X42" i="19"/>
  <c r="O31" i="9"/>
  <c r="T42" i="19"/>
  <c r="Y42" i="19"/>
  <c r="AB31" i="19"/>
  <c r="R31" i="19"/>
  <c r="AA31" i="19"/>
  <c r="AC31" i="19"/>
  <c r="T31" i="19"/>
  <c r="Q31" i="19"/>
  <c r="Y31" i="19"/>
  <c r="S31" i="19"/>
  <c r="Z31" i="19"/>
  <c r="O32" i="9"/>
  <c r="AC18" i="19"/>
  <c r="X18" i="19"/>
  <c r="R18" i="19"/>
  <c r="S18" i="19"/>
  <c r="AA18" i="19"/>
  <c r="Z18" i="19"/>
  <c r="L14" i="9"/>
  <c r="P14" i="9" s="1"/>
  <c r="Q18" i="19"/>
  <c r="Y18" i="19"/>
  <c r="W18" i="19"/>
  <c r="T18" i="19"/>
  <c r="L26" i="9"/>
  <c r="P26" i="9" s="1"/>
  <c r="O28" i="9"/>
  <c r="Z47" i="19"/>
  <c r="O33" i="9"/>
  <c r="L13" i="9"/>
  <c r="P13" i="9" s="1"/>
  <c r="AB47" i="19"/>
  <c r="O36" i="9"/>
  <c r="R47" i="19"/>
  <c r="T47" i="19"/>
  <c r="Q47" i="19"/>
  <c r="W47" i="19"/>
  <c r="X47" i="19"/>
  <c r="S47" i="19"/>
  <c r="AC47" i="19"/>
  <c r="AA47" i="19"/>
  <c r="O18" i="9"/>
  <c r="O22" i="9"/>
  <c r="O19" i="9"/>
  <c r="J14" i="12"/>
  <c r="U7" i="20" s="1"/>
  <c r="H26" i="9"/>
  <c r="H31" i="9"/>
  <c r="H12" i="9"/>
  <c r="E12" i="9"/>
  <c r="I12" i="9" s="1"/>
  <c r="H35" i="9"/>
  <c r="E37" i="9"/>
  <c r="I37" i="9" s="1"/>
  <c r="V38" i="9"/>
  <c r="V36" i="9"/>
  <c r="H30" i="9"/>
  <c r="AF28" i="19"/>
  <c r="AH28" i="19"/>
  <c r="AM28" i="19"/>
  <c r="AK28" i="19"/>
  <c r="AQ28" i="19"/>
  <c r="AR28" i="19"/>
  <c r="AJ28" i="19"/>
  <c r="AS28" i="19"/>
  <c r="AP28" i="19"/>
  <c r="AN28" i="19"/>
  <c r="AI28" i="19"/>
  <c r="AG28" i="19"/>
  <c r="AO26" i="19"/>
  <c r="AF26" i="19"/>
  <c r="AH26" i="19"/>
  <c r="AM26" i="19"/>
  <c r="AI26" i="19"/>
  <c r="AN26" i="19"/>
  <c r="AP26" i="19"/>
  <c r="AG26" i="19"/>
  <c r="AS26" i="19"/>
  <c r="AJ26" i="19"/>
  <c r="AR26" i="19"/>
  <c r="AQ26" i="19"/>
  <c r="AK26" i="19"/>
  <c r="AR36" i="19"/>
  <c r="AM36" i="19"/>
  <c r="AI36" i="19"/>
  <c r="AO36" i="19"/>
  <c r="AP36" i="19"/>
  <c r="AS36" i="19"/>
  <c r="AF36" i="19"/>
  <c r="AQ36" i="19"/>
  <c r="AH36" i="19"/>
  <c r="AJ36" i="19"/>
  <c r="AG36" i="19"/>
  <c r="AK36" i="19"/>
  <c r="AN36" i="19"/>
  <c r="W25" i="9"/>
  <c r="V26" i="9"/>
  <c r="V33" i="9"/>
  <c r="H40" i="9"/>
  <c r="H17" i="9"/>
  <c r="E36" i="9"/>
  <c r="I36" i="9" s="1"/>
  <c r="E28" i="9"/>
  <c r="I28" i="9" s="1"/>
  <c r="H19" i="9"/>
  <c r="E27" i="9"/>
  <c r="I27" i="9" s="1"/>
  <c r="H14" i="9"/>
  <c r="H29" i="9"/>
  <c r="F14" i="12"/>
  <c r="U6" i="20" s="1"/>
  <c r="H13" i="9"/>
  <c r="N14" i="12"/>
  <c r="C10" i="19"/>
  <c r="AP23" i="19"/>
  <c r="AM23" i="19"/>
  <c r="AQ23" i="19"/>
  <c r="AN23" i="19"/>
  <c r="AR23" i="19"/>
  <c r="AO23" i="19"/>
  <c r="AN46" i="19"/>
  <c r="AR46" i="19"/>
  <c r="AO46" i="19"/>
  <c r="AM46" i="19"/>
  <c r="AP46" i="19"/>
  <c r="AQ46" i="19"/>
  <c r="AN22" i="19"/>
  <c r="AR22" i="19"/>
  <c r="AO22" i="19"/>
  <c r="AP22" i="19"/>
  <c r="AM22" i="19"/>
  <c r="AQ22" i="19"/>
  <c r="AN34" i="19"/>
  <c r="AR34" i="19"/>
  <c r="AM34" i="19"/>
  <c r="AO34" i="19"/>
  <c r="AP34" i="19"/>
  <c r="AQ34" i="19"/>
  <c r="AP39" i="19"/>
  <c r="AO39" i="19"/>
  <c r="AM39" i="19"/>
  <c r="AQ39" i="19"/>
  <c r="AN39" i="19"/>
  <c r="AR39" i="19"/>
  <c r="AN24" i="19"/>
  <c r="AR24" i="19"/>
  <c r="AO24" i="19"/>
  <c r="AP24" i="19"/>
  <c r="AM24" i="19"/>
  <c r="AQ24" i="19"/>
  <c r="AP41" i="19"/>
  <c r="AQ41" i="19"/>
  <c r="AO41" i="19"/>
  <c r="AM41" i="19"/>
  <c r="AN41" i="19"/>
  <c r="AR41" i="19"/>
  <c r="AP21" i="19"/>
  <c r="AM21" i="19"/>
  <c r="AQ21" i="19"/>
  <c r="AN21" i="19"/>
  <c r="AR21" i="19"/>
  <c r="AO21" i="19"/>
  <c r="AP37" i="19"/>
  <c r="AM37" i="19"/>
  <c r="AQ37" i="19"/>
  <c r="AN37" i="19"/>
  <c r="AR37" i="19"/>
  <c r="AO37" i="19"/>
  <c r="AP35" i="19"/>
  <c r="AO35" i="19"/>
  <c r="AM35" i="19"/>
  <c r="AQ35" i="19"/>
  <c r="AN35" i="19"/>
  <c r="AR35" i="19"/>
  <c r="AP25" i="19"/>
  <c r="AM25" i="19"/>
  <c r="AQ25" i="19"/>
  <c r="AN25" i="19"/>
  <c r="AR25" i="19"/>
  <c r="AO25" i="19"/>
  <c r="AN18" i="19"/>
  <c r="AR18" i="19"/>
  <c r="AO18" i="19"/>
  <c r="AP18" i="19"/>
  <c r="AM18" i="19"/>
  <c r="AQ18" i="19"/>
  <c r="AP45" i="19"/>
  <c r="AM45" i="19"/>
  <c r="AQ45" i="19"/>
  <c r="AN45" i="19"/>
  <c r="AR45" i="19"/>
  <c r="AO45" i="19"/>
  <c r="AG23" i="19"/>
  <c r="AH23" i="19"/>
  <c r="AG46" i="19"/>
  <c r="AH46" i="19"/>
  <c r="AH22" i="19"/>
  <c r="AG22" i="19"/>
  <c r="AG37" i="19"/>
  <c r="AH37" i="19"/>
  <c r="AG39" i="19"/>
  <c r="AH39" i="19"/>
  <c r="AH24" i="19"/>
  <c r="AG24" i="19"/>
  <c r="AG41" i="19"/>
  <c r="AH41" i="19"/>
  <c r="AG35" i="19"/>
  <c r="AH35" i="19"/>
  <c r="AG25" i="19"/>
  <c r="AH25" i="19"/>
  <c r="AG18" i="19"/>
  <c r="AH18" i="19"/>
  <c r="AG45" i="19"/>
  <c r="AH45" i="19"/>
  <c r="AG21" i="19"/>
  <c r="AH21" i="19"/>
  <c r="AG34" i="19"/>
  <c r="AH34" i="19"/>
  <c r="AS23" i="19"/>
  <c r="AS46" i="19"/>
  <c r="AS22" i="19"/>
  <c r="AS39" i="19"/>
  <c r="AS41" i="19"/>
  <c r="AS35" i="19"/>
  <c r="AS25" i="19"/>
  <c r="AS18" i="19"/>
  <c r="AS45" i="19"/>
  <c r="AS37" i="19"/>
  <c r="AS24" i="19"/>
  <c r="AS21" i="19"/>
  <c r="AS34" i="19"/>
  <c r="AI23" i="19"/>
  <c r="AJ23" i="19"/>
  <c r="AK23" i="19"/>
  <c r="AF23" i="19"/>
  <c r="AK46" i="19"/>
  <c r="AI46" i="19"/>
  <c r="AF46" i="19"/>
  <c r="AJ46" i="19"/>
  <c r="AI37" i="19"/>
  <c r="AF37" i="19"/>
  <c r="AJ37" i="19"/>
  <c r="AK37" i="19"/>
  <c r="AI39" i="19"/>
  <c r="AJ39" i="19"/>
  <c r="AK39" i="19"/>
  <c r="AF39" i="19"/>
  <c r="AK24" i="19"/>
  <c r="AF24" i="19"/>
  <c r="AI24" i="19"/>
  <c r="AJ24" i="19"/>
  <c r="AI41" i="19"/>
  <c r="AJ41" i="19"/>
  <c r="AF41" i="19"/>
  <c r="AK41" i="19"/>
  <c r="AI35" i="19"/>
  <c r="AJ35" i="19"/>
  <c r="AK35" i="19"/>
  <c r="AF35" i="19"/>
  <c r="AI25" i="19"/>
  <c r="AF25" i="19"/>
  <c r="AJ25" i="19"/>
  <c r="AK25" i="19"/>
  <c r="AK18" i="19"/>
  <c r="AI18" i="19"/>
  <c r="AF18" i="19"/>
  <c r="AJ18" i="19"/>
  <c r="AI45" i="19"/>
  <c r="AJ45" i="19"/>
  <c r="AF45" i="19"/>
  <c r="AK45" i="19"/>
  <c r="AK22" i="19"/>
  <c r="AI22" i="19"/>
  <c r="AF22" i="19"/>
  <c r="AJ22" i="19"/>
  <c r="AI21" i="19"/>
  <c r="AJ21" i="19"/>
  <c r="AF21" i="19"/>
  <c r="AK21" i="19"/>
  <c r="AK34" i="19"/>
  <c r="AI34" i="19"/>
  <c r="AF34" i="19"/>
  <c r="AJ34" i="19"/>
  <c r="X35" i="19"/>
  <c r="AB35" i="19"/>
  <c r="Y35" i="19"/>
  <c r="AC35" i="19"/>
  <c r="W35" i="19"/>
  <c r="Z35" i="19"/>
  <c r="AA35" i="19"/>
  <c r="X39" i="19"/>
  <c r="AB39" i="19"/>
  <c r="AA39" i="19"/>
  <c r="Y39" i="19"/>
  <c r="AC39" i="19"/>
  <c r="W39" i="19"/>
  <c r="Z39" i="19"/>
  <c r="Z41" i="19"/>
  <c r="Y41" i="19"/>
  <c r="W41" i="19"/>
  <c r="AA41" i="19"/>
  <c r="AC41" i="19"/>
  <c r="X41" i="19"/>
  <c r="AB41" i="19"/>
  <c r="W30" i="19"/>
  <c r="AA30" i="19"/>
  <c r="X30" i="19"/>
  <c r="AB30" i="19"/>
  <c r="Y30" i="19"/>
  <c r="AC30" i="19"/>
  <c r="Z30" i="19"/>
  <c r="X43" i="19"/>
  <c r="AB43" i="19"/>
  <c r="W43" i="19"/>
  <c r="Y43" i="19"/>
  <c r="AC43" i="19"/>
  <c r="AA43" i="19"/>
  <c r="Z43" i="19"/>
  <c r="W26" i="19"/>
  <c r="AA26" i="19"/>
  <c r="X26" i="19"/>
  <c r="AB26" i="19"/>
  <c r="Y26" i="19"/>
  <c r="AC26" i="19"/>
  <c r="Z26" i="19"/>
  <c r="Z33" i="19"/>
  <c r="W33" i="19"/>
  <c r="AA33" i="19"/>
  <c r="AC33" i="19"/>
  <c r="X33" i="19"/>
  <c r="AB33" i="19"/>
  <c r="Y33" i="19"/>
  <c r="X19" i="19"/>
  <c r="AB19" i="19"/>
  <c r="AA19" i="19"/>
  <c r="Y19" i="19"/>
  <c r="AC19" i="19"/>
  <c r="W19" i="19"/>
  <c r="Z19" i="19"/>
  <c r="W34" i="19"/>
  <c r="AA34" i="19"/>
  <c r="Z34" i="19"/>
  <c r="X34" i="19"/>
  <c r="AB34" i="19"/>
  <c r="Y34" i="19"/>
  <c r="AC34" i="19"/>
  <c r="X23" i="19"/>
  <c r="AB23" i="19"/>
  <c r="W23" i="19"/>
  <c r="Y23" i="19"/>
  <c r="AC23" i="19"/>
  <c r="Z23" i="19"/>
  <c r="AA23" i="19"/>
  <c r="Y32" i="19"/>
  <c r="AC32" i="19"/>
  <c r="AB32" i="19"/>
  <c r="Z32" i="19"/>
  <c r="W32" i="19"/>
  <c r="AA32" i="19"/>
  <c r="X32" i="19"/>
  <c r="Y24" i="19"/>
  <c r="AC24" i="19"/>
  <c r="Z24" i="19"/>
  <c r="X24" i="19"/>
  <c r="W24" i="19"/>
  <c r="AA24" i="19"/>
  <c r="AB24" i="19"/>
  <c r="Z45" i="19"/>
  <c r="W45" i="19"/>
  <c r="AA45" i="19"/>
  <c r="Y45" i="19"/>
  <c r="X45" i="19"/>
  <c r="AB45" i="19"/>
  <c r="AC45" i="19"/>
  <c r="Y44" i="19"/>
  <c r="AC44" i="19"/>
  <c r="AB44" i="19"/>
  <c r="Z44" i="19"/>
  <c r="W44" i="19"/>
  <c r="AA44" i="19"/>
  <c r="X44" i="19"/>
  <c r="Y28" i="19"/>
  <c r="AC28" i="19"/>
  <c r="Z28" i="19"/>
  <c r="X28" i="19"/>
  <c r="W28" i="19"/>
  <c r="AA28" i="19"/>
  <c r="AB28" i="19"/>
  <c r="Y40" i="19"/>
  <c r="AC40" i="19"/>
  <c r="Z40" i="19"/>
  <c r="AB40" i="19"/>
  <c r="W40" i="19"/>
  <c r="AA40" i="19"/>
  <c r="X40" i="19"/>
  <c r="Z21" i="19"/>
  <c r="W21" i="19"/>
  <c r="AA21" i="19"/>
  <c r="X21" i="19"/>
  <c r="AB21" i="19"/>
  <c r="Y21" i="19"/>
  <c r="AC21" i="19"/>
  <c r="W38" i="19"/>
  <c r="AA38" i="19"/>
  <c r="X38" i="19"/>
  <c r="AB38" i="19"/>
  <c r="Y38" i="19"/>
  <c r="AC38" i="19"/>
  <c r="Z38" i="19"/>
  <c r="Y20" i="19"/>
  <c r="AC20" i="19"/>
  <c r="Z20" i="19"/>
  <c r="W20" i="19"/>
  <c r="AA20" i="19"/>
  <c r="X20" i="19"/>
  <c r="AB20" i="19"/>
  <c r="W46" i="19"/>
  <c r="AA46" i="19"/>
  <c r="Z46" i="19"/>
  <c r="X46" i="19"/>
  <c r="AB46" i="19"/>
  <c r="Y46" i="19"/>
  <c r="AC46" i="19"/>
  <c r="Z25" i="19"/>
  <c r="AC25" i="19"/>
  <c r="W25" i="19"/>
  <c r="AA25" i="19"/>
  <c r="Y25" i="19"/>
  <c r="X25" i="19"/>
  <c r="AB25" i="19"/>
  <c r="Y36" i="19"/>
  <c r="AC36" i="19"/>
  <c r="X36" i="19"/>
  <c r="Z36" i="19"/>
  <c r="W36" i="19"/>
  <c r="AA36" i="19"/>
  <c r="AB36" i="19"/>
  <c r="Q19" i="19"/>
  <c r="R19" i="19"/>
  <c r="S19" i="19"/>
  <c r="T19" i="19"/>
  <c r="S44" i="19"/>
  <c r="T44" i="19"/>
  <c r="Q44" i="19"/>
  <c r="R44" i="19"/>
  <c r="S28" i="19"/>
  <c r="T28" i="19"/>
  <c r="Q28" i="19"/>
  <c r="R28" i="19"/>
  <c r="S38" i="19"/>
  <c r="T38" i="19"/>
  <c r="Q38" i="19"/>
  <c r="R38" i="19"/>
  <c r="S20" i="19"/>
  <c r="T20" i="19"/>
  <c r="Q20" i="19"/>
  <c r="R20" i="19"/>
  <c r="S36" i="19"/>
  <c r="T36" i="19"/>
  <c r="Q36" i="19"/>
  <c r="R36" i="19"/>
  <c r="Q35" i="19"/>
  <c r="R35" i="19"/>
  <c r="S35" i="19"/>
  <c r="T35" i="19"/>
  <c r="Q39" i="19"/>
  <c r="R39" i="19"/>
  <c r="S39" i="19"/>
  <c r="T39" i="19"/>
  <c r="Q23" i="19"/>
  <c r="R23" i="19"/>
  <c r="S23" i="19"/>
  <c r="T23" i="19"/>
  <c r="Q45" i="19"/>
  <c r="R45" i="19"/>
  <c r="S45" i="19"/>
  <c r="T45" i="19"/>
  <c r="S26" i="19"/>
  <c r="T26" i="19"/>
  <c r="Q26" i="19"/>
  <c r="R26" i="19"/>
  <c r="Q33" i="19"/>
  <c r="R33" i="19"/>
  <c r="S33" i="19"/>
  <c r="T33" i="19"/>
  <c r="S40" i="19"/>
  <c r="T40" i="19"/>
  <c r="Q40" i="19"/>
  <c r="R40" i="19"/>
  <c r="Q21" i="19"/>
  <c r="T21" i="19"/>
  <c r="R21" i="19"/>
  <c r="S21" i="19"/>
  <c r="S46" i="19"/>
  <c r="T46" i="19"/>
  <c r="Q46" i="19"/>
  <c r="R46" i="19"/>
  <c r="Q25" i="19"/>
  <c r="R25" i="19"/>
  <c r="S25" i="19"/>
  <c r="T25" i="19"/>
  <c r="S34" i="19"/>
  <c r="T34" i="19"/>
  <c r="Q34" i="19"/>
  <c r="R34" i="19"/>
  <c r="S32" i="19"/>
  <c r="T32" i="19"/>
  <c r="Q32" i="19"/>
  <c r="R32" i="19"/>
  <c r="Q41" i="19"/>
  <c r="R41" i="19"/>
  <c r="S41" i="19"/>
  <c r="T41" i="19"/>
  <c r="S30" i="19"/>
  <c r="T30" i="19"/>
  <c r="Q30" i="19"/>
  <c r="R30" i="19"/>
  <c r="S24" i="19"/>
  <c r="T24" i="19"/>
  <c r="Q24" i="19"/>
  <c r="Q43" i="19"/>
  <c r="R43" i="19"/>
  <c r="S43" i="19"/>
  <c r="T43" i="19"/>
  <c r="V34" i="9"/>
  <c r="L43" i="19"/>
  <c r="L47" i="19"/>
  <c r="S21" i="9"/>
  <c r="W21" i="9" s="1"/>
  <c r="V15" i="9"/>
  <c r="V17" i="9"/>
  <c r="V40" i="9"/>
  <c r="V39" i="9"/>
  <c r="V19" i="9"/>
  <c r="L33" i="19"/>
  <c r="S29" i="9"/>
  <c r="W29" i="9" s="1"/>
  <c r="V28" i="9"/>
  <c r="V27" i="9"/>
  <c r="V31" i="9"/>
  <c r="S11" i="9"/>
  <c r="W11" i="9" s="1"/>
  <c r="V18" i="9"/>
  <c r="V14" i="9"/>
  <c r="L40" i="19"/>
  <c r="L38" i="19"/>
  <c r="V32" i="9"/>
  <c r="V30" i="9"/>
  <c r="S30" i="9"/>
  <c r="W30" i="9" s="1"/>
  <c r="L32" i="19"/>
  <c r="L42" i="19"/>
  <c r="S35" i="9"/>
  <c r="W35" i="9" s="1"/>
  <c r="V35" i="9"/>
  <c r="V22" i="9"/>
  <c r="S22" i="9"/>
  <c r="W22" i="9" s="1"/>
  <c r="L19" i="19"/>
  <c r="S20" i="9"/>
  <c r="W20" i="9" s="1"/>
  <c r="V20" i="9"/>
  <c r="S12" i="9"/>
  <c r="V12" i="9"/>
  <c r="S37" i="9"/>
  <c r="W37" i="9" s="1"/>
  <c r="V37" i="9"/>
  <c r="S24" i="9"/>
  <c r="W24" i="9" s="1"/>
  <c r="V24" i="9"/>
  <c r="L27" i="19"/>
  <c r="S23" i="9"/>
  <c r="W23" i="9" s="1"/>
  <c r="V23" i="9"/>
  <c r="L20" i="19"/>
  <c r="S16" i="9"/>
  <c r="W16" i="9" s="1"/>
  <c r="V16" i="9"/>
  <c r="L44" i="19"/>
  <c r="L31" i="19"/>
  <c r="L30" i="19"/>
  <c r="S13" i="9"/>
  <c r="W13" i="9" s="1"/>
  <c r="V13" i="9"/>
  <c r="L29" i="19"/>
  <c r="K10" i="19" l="1"/>
  <c r="AA16" i="19"/>
  <c r="AB16" i="19"/>
  <c r="U16" i="19"/>
  <c r="S7" i="20"/>
  <c r="G15" i="20"/>
  <c r="P9" i="9"/>
  <c r="L9" i="9"/>
  <c r="C6" i="21"/>
  <c r="E6" i="21" s="1"/>
  <c r="C7" i="21"/>
  <c r="E7" i="21" s="1"/>
  <c r="U8" i="20"/>
  <c r="C5" i="21"/>
  <c r="E5" i="21" s="1"/>
  <c r="I9" i="9"/>
  <c r="AN30" i="19"/>
  <c r="AR30" i="19"/>
  <c r="AO30" i="19"/>
  <c r="AM30" i="19"/>
  <c r="AP30" i="19"/>
  <c r="AQ30" i="19"/>
  <c r="AP27" i="19"/>
  <c r="AM27" i="19"/>
  <c r="AQ27" i="19"/>
  <c r="AN27" i="19"/>
  <c r="AR27" i="19"/>
  <c r="AO27" i="19"/>
  <c r="AN32" i="19"/>
  <c r="AR32" i="19"/>
  <c r="AQ32" i="19"/>
  <c r="AO32" i="19"/>
  <c r="AP32" i="19"/>
  <c r="AM32" i="19"/>
  <c r="AN40" i="19"/>
  <c r="AR40" i="19"/>
  <c r="AO40" i="19"/>
  <c r="AQ40" i="19"/>
  <c r="AP40" i="19"/>
  <c r="AM40" i="19"/>
  <c r="AP33" i="19"/>
  <c r="AM33" i="19"/>
  <c r="AQ33" i="19"/>
  <c r="AN33" i="19"/>
  <c r="AR33" i="19"/>
  <c r="AO33" i="19"/>
  <c r="AP29" i="19"/>
  <c r="AO29" i="19"/>
  <c r="AM29" i="19"/>
  <c r="AQ29" i="19"/>
  <c r="AN29" i="19"/>
  <c r="AR29" i="19"/>
  <c r="AP31" i="19"/>
  <c r="AO31" i="19"/>
  <c r="AM31" i="19"/>
  <c r="AQ31" i="19"/>
  <c r="AN31" i="19"/>
  <c r="AR31" i="19"/>
  <c r="AN20" i="19"/>
  <c r="AR20" i="19"/>
  <c r="AQ20" i="19"/>
  <c r="AO20" i="19"/>
  <c r="AP20" i="19"/>
  <c r="AM20" i="19"/>
  <c r="AP19" i="19"/>
  <c r="AM19" i="19"/>
  <c r="AQ19" i="19"/>
  <c r="AN19" i="19"/>
  <c r="AR19" i="19"/>
  <c r="AO19" i="19"/>
  <c r="AN38" i="19"/>
  <c r="AR38" i="19"/>
  <c r="AM38" i="19"/>
  <c r="AO38" i="19"/>
  <c r="AP38" i="19"/>
  <c r="AQ38" i="19"/>
  <c r="AP47" i="19"/>
  <c r="AM47" i="19"/>
  <c r="AO47" i="19"/>
  <c r="AQ47" i="19"/>
  <c r="AN47" i="19"/>
  <c r="AR47" i="19"/>
  <c r="AN44" i="19"/>
  <c r="AR44" i="19"/>
  <c r="AO44" i="19"/>
  <c r="AM44" i="19"/>
  <c r="AQ44" i="19"/>
  <c r="AP44" i="19"/>
  <c r="AP43" i="19"/>
  <c r="AM43" i="19"/>
  <c r="AQ43" i="19"/>
  <c r="AN43" i="19"/>
  <c r="AR43" i="19"/>
  <c r="AO43" i="19"/>
  <c r="AN42" i="19"/>
  <c r="AR42" i="19"/>
  <c r="AO42" i="19"/>
  <c r="AP42" i="19"/>
  <c r="AM42" i="19"/>
  <c r="AQ42" i="19"/>
  <c r="AG42" i="19"/>
  <c r="AH42" i="19"/>
  <c r="AG33" i="19"/>
  <c r="AH33" i="19"/>
  <c r="AH40" i="19"/>
  <c r="AG40" i="19"/>
  <c r="AG43" i="19"/>
  <c r="AH43" i="19"/>
  <c r="AG27" i="19"/>
  <c r="AH27" i="19"/>
  <c r="AG30" i="19"/>
  <c r="AH30" i="19"/>
  <c r="AH32" i="19"/>
  <c r="AG32" i="19"/>
  <c r="AG29" i="19"/>
  <c r="AH29" i="19"/>
  <c r="AG31" i="19"/>
  <c r="AH31" i="19"/>
  <c r="AH20" i="19"/>
  <c r="AG20" i="19"/>
  <c r="AG19" i="19"/>
  <c r="AH19" i="19"/>
  <c r="AH44" i="19"/>
  <c r="AG44" i="19"/>
  <c r="AG38" i="19"/>
  <c r="AH38" i="19"/>
  <c r="AG47" i="19"/>
  <c r="AH47" i="19"/>
  <c r="AS44" i="19"/>
  <c r="AS38" i="19"/>
  <c r="AS47" i="19"/>
  <c r="AS42" i="19"/>
  <c r="AS40" i="19"/>
  <c r="AS33" i="19"/>
  <c r="AS43" i="19"/>
  <c r="AS30" i="19"/>
  <c r="AS32" i="19"/>
  <c r="AS27" i="19"/>
  <c r="AS29" i="19"/>
  <c r="AS31" i="19"/>
  <c r="AS20" i="19"/>
  <c r="AS19" i="19"/>
  <c r="AK40" i="19"/>
  <c r="AF40" i="19"/>
  <c r="AI40" i="19"/>
  <c r="AJ40" i="19"/>
  <c r="AI29" i="19"/>
  <c r="AJ29" i="19"/>
  <c r="AF29" i="19"/>
  <c r="AK29" i="19"/>
  <c r="AI31" i="19"/>
  <c r="AJ31" i="19"/>
  <c r="AK31" i="19"/>
  <c r="AF31" i="19"/>
  <c r="AK20" i="19"/>
  <c r="AF20" i="19"/>
  <c r="AI20" i="19"/>
  <c r="AJ20" i="19"/>
  <c r="AI19" i="19"/>
  <c r="AJ19" i="19"/>
  <c r="AK19" i="19"/>
  <c r="AF19" i="19"/>
  <c r="AK42" i="19"/>
  <c r="AI42" i="19"/>
  <c r="AF42" i="19"/>
  <c r="AJ42" i="19"/>
  <c r="AI33" i="19"/>
  <c r="AF33" i="19"/>
  <c r="AJ33" i="19"/>
  <c r="AK33" i="19"/>
  <c r="AI43" i="19"/>
  <c r="AJ43" i="19"/>
  <c r="AK43" i="19"/>
  <c r="AF43" i="19"/>
  <c r="AK30" i="19"/>
  <c r="AI30" i="19"/>
  <c r="AF30" i="19"/>
  <c r="AJ30" i="19"/>
  <c r="AI27" i="19"/>
  <c r="AJ27" i="19"/>
  <c r="AK27" i="19"/>
  <c r="AF27" i="19"/>
  <c r="AK32" i="19"/>
  <c r="AF32" i="19"/>
  <c r="AI32" i="19"/>
  <c r="AJ32" i="19"/>
  <c r="AK44" i="19"/>
  <c r="AF44" i="19"/>
  <c r="AI44" i="19"/>
  <c r="AJ44" i="19"/>
  <c r="AK38" i="19"/>
  <c r="AI38" i="19"/>
  <c r="AF38" i="19"/>
  <c r="AJ38" i="19"/>
  <c r="AI47" i="19"/>
  <c r="AJ47" i="19"/>
  <c r="AK47" i="19"/>
  <c r="AF47" i="19"/>
  <c r="V17" i="19"/>
  <c r="V31" i="19"/>
  <c r="V37" i="19"/>
  <c r="V18" i="19"/>
  <c r="V29" i="19"/>
  <c r="V47" i="19"/>
  <c r="V22" i="19"/>
  <c r="V42" i="19"/>
  <c r="V27" i="19"/>
  <c r="V35" i="19"/>
  <c r="V33" i="19"/>
  <c r="V30" i="19"/>
  <c r="V46" i="19"/>
  <c r="AC16" i="19"/>
  <c r="V26" i="19"/>
  <c r="V45" i="19"/>
  <c r="V24" i="19"/>
  <c r="V23" i="19"/>
  <c r="V21" i="19"/>
  <c r="V43" i="19"/>
  <c r="V25" i="19"/>
  <c r="V20" i="19"/>
  <c r="V38" i="19"/>
  <c r="V19" i="19"/>
  <c r="V44" i="19"/>
  <c r="V41" i="19"/>
  <c r="V39" i="19"/>
  <c r="V34" i="19"/>
  <c r="V28" i="19"/>
  <c r="V36" i="19"/>
  <c r="V40" i="19"/>
  <c r="V32" i="19"/>
  <c r="Z16" i="19"/>
  <c r="S16" i="19"/>
  <c r="W16" i="19"/>
  <c r="Q16" i="19"/>
  <c r="Y16" i="19"/>
  <c r="X16" i="19"/>
  <c r="R16" i="19"/>
  <c r="T16" i="19"/>
  <c r="W12" i="9"/>
  <c r="W9" i="9" s="1"/>
  <c r="S9" i="9"/>
  <c r="AL14" i="19" l="1"/>
  <c r="AL29" i="19" s="1"/>
  <c r="AP16" i="19"/>
  <c r="AQ16" i="19"/>
  <c r="AO16" i="19"/>
  <c r="AR16" i="19"/>
  <c r="AN16" i="19"/>
  <c r="AH16" i="19"/>
  <c r="AG16" i="19"/>
  <c r="AS16" i="19"/>
  <c r="AF16" i="19"/>
  <c r="AJ16" i="19"/>
  <c r="AM16" i="19"/>
  <c r="AI16" i="19"/>
  <c r="AK16" i="19"/>
  <c r="V16" i="19"/>
  <c r="AL47" i="19" l="1"/>
  <c r="AL31" i="19"/>
  <c r="AL44" i="19"/>
  <c r="AL37" i="19"/>
  <c r="AL38" i="19"/>
  <c r="AL26" i="19"/>
  <c r="AL41" i="19"/>
  <c r="AL46" i="19"/>
  <c r="AL40" i="19"/>
  <c r="AL34" i="19"/>
  <c r="AL22" i="19"/>
  <c r="AL28" i="19"/>
  <c r="AL42" i="19"/>
  <c r="AL43" i="19"/>
  <c r="AL45" i="19"/>
  <c r="AL35" i="19"/>
  <c r="AL27" i="19"/>
  <c r="AL30" i="19"/>
  <c r="AL20" i="19"/>
  <c r="AL18" i="19"/>
  <c r="AL21" i="19"/>
  <c r="AL39" i="19"/>
  <c r="AL36" i="19"/>
  <c r="AL32" i="19"/>
  <c r="AL33" i="19"/>
  <c r="AL23" i="19"/>
  <c r="AL25" i="19"/>
  <c r="AL24" i="19"/>
  <c r="AL17" i="19"/>
  <c r="AL19" i="19"/>
  <c r="AL16" i="19" l="1"/>
</calcChain>
</file>

<file path=xl/sharedStrings.xml><?xml version="1.0" encoding="utf-8"?>
<sst xmlns="http://schemas.openxmlformats.org/spreadsheetml/2006/main" count="782" uniqueCount="341">
  <si>
    <t>Green Stormwater Infrastructure (GSI)</t>
  </si>
  <si>
    <t>Life-cycle Cost and Benefits Analysis Tool</t>
  </si>
  <si>
    <t>General Description</t>
  </si>
  <si>
    <t>The figure below provides a visual schematic of this spreadsheet tool</t>
  </si>
  <si>
    <t>This spreadsheet was developed to perform life-cycle cost analysis (LCCA) and benefit-cost analysis (BCA) of green stormwater infrastructure (GSI). Three GSI, permeable pavement, rain garden, and grassy ditches, are included in this spreadsheet. Users can further customize this spreadsheet by adding other types of GSI and adapt unit costs to their conditions.</t>
  </si>
  <si>
    <t>Instructions</t>
  </si>
  <si>
    <t>User input cells are shaded green</t>
  </si>
  <si>
    <t>The user should be experienced in spreadsheets. The user can download this spreadsheet from the Mississippi-Alabama Legal Program project webpage https://masglp.olemiss.edu/projects/greeninfrastructure/index.html. To keep the spreadsheet as customizable as possible for the user, none of the cells are protected. Users should keep an original copy of the spreadsheet in case formulas are accidentally tampered with. In general, user input cells are shaded green, though other cells can also be customized by the user.</t>
  </si>
  <si>
    <t>Life-cycle Cost Analysis (LCCA)</t>
  </si>
  <si>
    <t xml:space="preserve">The LCCA was conducted for the baseline scenario (without GSI) and for three GSI scenarios. Tabs (1) through (3) calculate costs. Tabs (4) through (6) calculate benefits. The net cost for the implementation of GSI was calculated by  subtracting the LCC of the baseline scenario from each GSI scenarios.  </t>
  </si>
  <si>
    <t>Description of each tab</t>
  </si>
  <si>
    <t xml:space="preserve">Tab (1) Unit Cost Range ($) </t>
  </si>
  <si>
    <t>This tab defines the unit cost range for the construction and operation and maintenance (O&amp;M) items needed for the stormwater management scenarios, including the baseline. Also, the frequencies of the maintenance activities are defined. Users can customize the types of GSI and the unit costs.</t>
  </si>
  <si>
    <t xml:space="preserve">Tab (2) LCC Calculation </t>
  </si>
  <si>
    <t xml:space="preserve">This tab calculates the life-cycle cost (LCC) of stormwater management scenarios based on the unit price ranges provided in Tab (1). User inputs are area and volume of the stormwater management scenario, discount rate, and expected lifetime years of the scenario. </t>
  </si>
  <si>
    <t xml:space="preserve">Tab (3) PVC </t>
  </si>
  <si>
    <t>This tab calculates the present value of costs (PVC) of each stormwater management scenario based on Tab (2). There are no user inputs in this tab.</t>
  </si>
  <si>
    <t>Tab (A) Benefit Indicators</t>
  </si>
  <si>
    <t>This tab lists the benefits of GSI, and their indicators are listed based on the Center for Neighborhood Technology (CNT) guideline. The original spreadsheet lists GSI benefits for permeable pavement, rain gardens, and grassy ditches, so those benefits should be revised if the user enters different GSIs in Tab (1).This list helps to identify the possible GSI benefits for a specific site. There are no calculations or user inputs in this tab.</t>
  </si>
  <si>
    <t>Tab (B) Identification of Benefits</t>
  </si>
  <si>
    <t>This tab contains a list of benefits for each GSI scenario. Users can specify which benefits are applicable to the site.</t>
  </si>
  <si>
    <t>Tab (4) Unit Benefit-Cost Range ($)</t>
  </si>
  <si>
    <t xml:space="preserve">This tab contains benefits and ranges of unit costs. Users can input the ranges of units and costs. </t>
  </si>
  <si>
    <t xml:space="preserve">Tab (5) Quantification of Benefits </t>
  </si>
  <si>
    <t xml:space="preserve">This tab calculates the monetary value of the GSI benefits. Users define the area occupied by the GSI.  The total benefits are calculated for each category 1 through 6, based on the defined benefits and costs.  </t>
  </si>
  <si>
    <t>Tab (6) PVB Calculation</t>
  </si>
  <si>
    <t>This tab calculates the present value of benefits (PVB) for each GSI scenario. There are no user inputs in this tab.</t>
  </si>
  <si>
    <t xml:space="preserve">Tab (7) Net Present Value </t>
  </si>
  <si>
    <t>In this tab, net present value (NPV) is calculated for the GSI scenarios. NPV = PVB - PVC. There are no user inputs in this tab.</t>
  </si>
  <si>
    <t>Tab (8) Internal Rate of Return</t>
  </si>
  <si>
    <t xml:space="preserve">This tab calculates the financial internal rate of return (IRR) is calculated based on the NPV. There are no user inputs in this tab. </t>
  </si>
  <si>
    <t>Tab (9) Benefit-cost Ratio</t>
  </si>
  <si>
    <t>In this tab, the benefit-to-cost ratio (BCR) is calculated. There are no user inputs in this tab.</t>
  </si>
  <si>
    <t>Tab (10) Summary</t>
  </si>
  <si>
    <t>In this tab, the summary of results is presented in tables and graphs. There are no user inputs in this tab.</t>
  </si>
  <si>
    <t xml:space="preserve"> Unit Cost Ranges for the Capital and Operation and Maintenances of Stormwater Management Facilities Including GSI and Traditional Underground Storage</t>
  </si>
  <si>
    <t xml:space="preserve"> Frequency</t>
  </si>
  <si>
    <t xml:space="preserve"> Unit</t>
  </si>
  <si>
    <t>Price per Unit</t>
  </si>
  <si>
    <t>References</t>
  </si>
  <si>
    <t>Items</t>
  </si>
  <si>
    <t xml:space="preserve">Minimum    ($) </t>
  </si>
  <si>
    <t>Maximum   ($)</t>
  </si>
  <si>
    <t>Average     ($)</t>
  </si>
  <si>
    <t>GSI 1 - Permeable pavement</t>
  </si>
  <si>
    <t>Local developers' estimates, the WERF tool, Rutgers University, 2018, and (Homewyse, n.d.)</t>
  </si>
  <si>
    <t>Capital</t>
  </si>
  <si>
    <t>Initial</t>
  </si>
  <si>
    <r>
      <t>ft</t>
    </r>
    <r>
      <rPr>
        <vertAlign val="superscript"/>
        <sz val="12"/>
        <rFont val="Calibri"/>
        <family val="2"/>
        <scheme val="minor"/>
      </rPr>
      <t>2</t>
    </r>
  </si>
  <si>
    <t xml:space="preserve">Regular maintenance </t>
  </si>
  <si>
    <t>WERF (2009); Fu and Liu (2018)</t>
  </si>
  <si>
    <t>Inspection</t>
  </si>
  <si>
    <t>3 years</t>
  </si>
  <si>
    <t xml:space="preserve"> Litter removal</t>
  </si>
  <si>
    <t>yearly</t>
  </si>
  <si>
    <t xml:space="preserve"> Sweeping/Vacuuming</t>
  </si>
  <si>
    <t>GSI 2 - Rain garden</t>
  </si>
  <si>
    <t>Minimum based on literature (Derviş, 2013). Maximum based on contractor's estimate and WERF tool. Another reference (Rutgers University, 2018; Vineyard et al., 2015).</t>
  </si>
  <si>
    <t xml:space="preserve">Capital </t>
  </si>
  <si>
    <t>Initial/one time</t>
  </si>
  <si>
    <r>
      <t>ft</t>
    </r>
    <r>
      <rPr>
        <vertAlign val="superscript"/>
        <sz val="12"/>
        <rFont val="Calibri"/>
        <family val="2"/>
        <scheme val="minor"/>
      </rPr>
      <t>3</t>
    </r>
  </si>
  <si>
    <t xml:space="preserve">Maintenance </t>
  </si>
  <si>
    <t>Vegetation management</t>
  </si>
  <si>
    <t>WERF (2009); Rutgers University, 2018</t>
  </si>
  <si>
    <t>Replace mulch</t>
  </si>
  <si>
    <t>Till the soil</t>
  </si>
  <si>
    <t>5 years</t>
  </si>
  <si>
    <t>GSI 3 - Grassy ditch</t>
  </si>
  <si>
    <t>Local planters and (Home Guide, n.d.)</t>
  </si>
  <si>
    <t>initial</t>
  </si>
  <si>
    <t>Regular maintenance</t>
  </si>
  <si>
    <t>Mowing/grass management</t>
  </si>
  <si>
    <t>Ditch cleaning</t>
  </si>
  <si>
    <t>4. Landscaping</t>
  </si>
  <si>
    <t xml:space="preserve">Mowing </t>
  </si>
  <si>
    <t>Vegetation/grass management</t>
  </si>
  <si>
    <t>5. Concrete pavement</t>
  </si>
  <si>
    <t>Fu and Liu 2018, Homewyse, n.d.</t>
  </si>
  <si>
    <t xml:space="preserve">Corrective maintenances </t>
  </si>
  <si>
    <t>Seal the joints</t>
  </si>
  <si>
    <t>8 years</t>
  </si>
  <si>
    <t xml:space="preserve">7. Underground storage </t>
  </si>
  <si>
    <t xml:space="preserve">Using ADS </t>
  </si>
  <si>
    <t>StormTech local sales representative's estimate. Local developers.</t>
  </si>
  <si>
    <t>Whole Life-cycle Costs Analysis of Baseline and GSI Scenarios</t>
  </si>
  <si>
    <t>Scenario</t>
  </si>
  <si>
    <t>Baseline Scenario</t>
  </si>
  <si>
    <t>Item</t>
  </si>
  <si>
    <t>Concrete Sidewalks</t>
  </si>
  <si>
    <t>Landscaping</t>
  </si>
  <si>
    <t>Permeable Pavement Substituting the concrete sidewalks</t>
  </si>
  <si>
    <t>Net Cash Flow [GSI 1 - Baseline]</t>
  </si>
  <si>
    <t>Rain garden replacing some of the landscaping</t>
  </si>
  <si>
    <t>Remaining landscaping area after the implementation of the rain garden</t>
  </si>
  <si>
    <t>Net Cash Flow [GSI 2 - Baseline]</t>
  </si>
  <si>
    <t>Grassy ditch replacing some of the landscaping</t>
  </si>
  <si>
    <r>
      <t>Area (ft</t>
    </r>
    <r>
      <rPr>
        <b/>
        <vertAlign val="superscript"/>
        <sz val="12"/>
        <rFont val="Calibri"/>
        <family val="2"/>
        <scheme val="minor"/>
      </rPr>
      <t>2</t>
    </r>
    <r>
      <rPr>
        <b/>
        <sz val="12"/>
        <rFont val="Calibri"/>
        <family val="2"/>
        <scheme val="minor"/>
      </rPr>
      <t>)</t>
    </r>
  </si>
  <si>
    <r>
      <t>Volume (ft</t>
    </r>
    <r>
      <rPr>
        <b/>
        <vertAlign val="superscript"/>
        <sz val="12"/>
        <rFont val="Calibri"/>
        <family val="2"/>
        <scheme val="minor"/>
      </rPr>
      <t>3</t>
    </r>
    <r>
      <rPr>
        <b/>
        <sz val="12"/>
        <rFont val="Calibri"/>
        <family val="2"/>
        <scheme val="minor"/>
      </rPr>
      <t>)</t>
    </r>
  </si>
  <si>
    <t>_</t>
  </si>
  <si>
    <t>Capital Cost ($)</t>
  </si>
  <si>
    <t>Operation and Maintenance cost ($)</t>
  </si>
  <si>
    <t>Frequency</t>
  </si>
  <si>
    <t>3-year</t>
  </si>
  <si>
    <t>Vegetation Management</t>
  </si>
  <si>
    <t>8-year</t>
  </si>
  <si>
    <t>Mowing</t>
  </si>
  <si>
    <t>Litter removal</t>
  </si>
  <si>
    <t>year</t>
  </si>
  <si>
    <t>Vacuuming</t>
  </si>
  <si>
    <t>5-year</t>
  </si>
  <si>
    <t xml:space="preserve">Discount Rate (%) </t>
  </si>
  <si>
    <t>Design life (years)</t>
  </si>
  <si>
    <t>Year</t>
  </si>
  <si>
    <t>Discount Factor</t>
  </si>
  <si>
    <t>Capital Costs</t>
  </si>
  <si>
    <t>O&amp;M Costs</t>
  </si>
  <si>
    <t xml:space="preserve"> Present Value</t>
  </si>
  <si>
    <t>O&amp;M   Costs</t>
  </si>
  <si>
    <t>O&amp;M     Costs</t>
  </si>
  <si>
    <t>Cash Sum ($)</t>
  </si>
  <si>
    <t>PRESENT VALUE OF COSTS (PVC) OF GSI SCENARIOS</t>
  </si>
  <si>
    <t>Expected Cost</t>
  </si>
  <si>
    <t>Discount Rate</t>
  </si>
  <si>
    <t>Cash flow    ($)</t>
  </si>
  <si>
    <t>Present Value               ($)</t>
  </si>
  <si>
    <t xml:space="preserve">BENEFIT INDICATORS </t>
  </si>
  <si>
    <t xml:space="preserve">*Note: These benefits are listed based on the CNT guideline (The Value of Green Infrastructure: A Guide to Recognizing Its Economic, Environmental and Social Benefits). </t>
  </si>
  <si>
    <t>Benefits</t>
  </si>
  <si>
    <t>Indicators</t>
  </si>
  <si>
    <r>
      <rPr>
        <sz val="12"/>
        <color theme="1"/>
        <rFont val="Symbol"/>
        <family val="1"/>
        <charset val="2"/>
      </rPr>
      <t>·</t>
    </r>
    <r>
      <rPr>
        <sz val="16"/>
        <color theme="1"/>
        <rFont val="Calibri"/>
        <family val="2"/>
      </rPr>
      <t xml:space="preserve"> Reduces water treatment needs                      </t>
    </r>
    <r>
      <rPr>
        <sz val="12"/>
        <color theme="1"/>
        <rFont val="Symbol"/>
        <family val="1"/>
        <charset val="2"/>
      </rPr>
      <t>·</t>
    </r>
    <r>
      <rPr>
        <sz val="16"/>
        <color theme="1"/>
        <rFont val="Calibri"/>
        <family val="2"/>
      </rPr>
      <t xml:space="preserve"> Improves water quality                                      </t>
    </r>
    <r>
      <rPr>
        <sz val="12"/>
        <color theme="1"/>
        <rFont val="Symbol"/>
        <family val="1"/>
        <charset val="2"/>
      </rPr>
      <t>·</t>
    </r>
    <r>
      <rPr>
        <sz val="16"/>
        <color theme="1"/>
        <rFont val="Calibri"/>
        <family val="2"/>
      </rPr>
      <t xml:space="preserve"> Reduces grey infrastructure needs                  </t>
    </r>
    <r>
      <rPr>
        <sz val="12"/>
        <color theme="1"/>
        <rFont val="Symbol"/>
        <family val="1"/>
        <charset val="2"/>
      </rPr>
      <t>·</t>
    </r>
    <r>
      <rPr>
        <sz val="16"/>
        <color theme="1"/>
        <rFont val="Calibri"/>
        <family val="2"/>
      </rPr>
      <t xml:space="preserve"> Reduces flooding events                                   </t>
    </r>
    <r>
      <rPr>
        <sz val="12"/>
        <color theme="1"/>
        <rFont val="Symbol"/>
        <family val="1"/>
        <charset val="2"/>
      </rPr>
      <t>·</t>
    </r>
    <r>
      <rPr>
        <sz val="16"/>
        <color theme="1"/>
        <rFont val="Calibri"/>
        <family val="2"/>
      </rPr>
      <t xml:space="preserve"> Increase available water supply                                                  </t>
    </r>
  </si>
  <si>
    <r>
      <rPr>
        <b/>
        <sz val="24"/>
        <color theme="1"/>
        <rFont val="Calibri"/>
        <family val="2"/>
        <scheme val="minor"/>
      </rPr>
      <t xml:space="preserve">· </t>
    </r>
    <r>
      <rPr>
        <sz val="16"/>
        <color theme="1"/>
        <rFont val="Calibri"/>
        <family val="2"/>
        <scheme val="minor"/>
      </rPr>
      <t xml:space="preserve">Reduce local waterways pollution by filtering through the pavement layers.                   </t>
    </r>
    <r>
      <rPr>
        <b/>
        <sz val="24"/>
        <color theme="1"/>
        <rFont val="Calibri"/>
        <family val="2"/>
        <scheme val="minor"/>
      </rPr>
      <t>·</t>
    </r>
    <r>
      <rPr>
        <sz val="16"/>
        <color theme="1"/>
        <rFont val="Calibri"/>
        <family val="2"/>
        <scheme val="minor"/>
      </rPr>
      <t xml:space="preserve"> Reduce the required storage size to maintain the pre-development condition. </t>
    </r>
  </si>
  <si>
    <r>
      <rPr>
        <b/>
        <sz val="24"/>
        <color theme="1"/>
        <rFont val="Calibri"/>
        <family val="2"/>
        <scheme val="minor"/>
      </rPr>
      <t xml:space="preserve">· </t>
    </r>
    <r>
      <rPr>
        <sz val="16"/>
        <color theme="1"/>
        <rFont val="Calibri"/>
        <family val="2"/>
        <scheme val="minor"/>
      </rPr>
      <t xml:space="preserve">Reduce local waterways pollution by settling sediment and filtration.                          </t>
    </r>
    <r>
      <rPr>
        <b/>
        <sz val="24"/>
        <color theme="1"/>
        <rFont val="Calibri"/>
        <family val="2"/>
        <scheme val="minor"/>
      </rPr>
      <t xml:space="preserve">· </t>
    </r>
    <r>
      <rPr>
        <sz val="16"/>
        <color theme="1"/>
        <rFont val="Calibri"/>
        <family val="2"/>
        <scheme val="minor"/>
      </rPr>
      <t>Reduce the required storage size to maintain the pre-development condition.</t>
    </r>
  </si>
  <si>
    <r>
      <rPr>
        <b/>
        <sz val="24"/>
        <color theme="1"/>
        <rFont val="Calibri"/>
        <family val="2"/>
        <scheme val="minor"/>
      </rPr>
      <t xml:space="preserve">· </t>
    </r>
    <r>
      <rPr>
        <sz val="16"/>
        <color theme="1"/>
        <rFont val="Calibri"/>
        <family val="2"/>
        <scheme val="minor"/>
      </rPr>
      <t>Reduce local waterways pollution by handling the first flash and settling sediment</t>
    </r>
  </si>
  <si>
    <t xml:space="preserve">Water-related </t>
  </si>
  <si>
    <r>
      <rPr>
        <sz val="12"/>
        <color theme="1"/>
        <rFont val="Symbol"/>
        <family val="1"/>
        <charset val="2"/>
      </rPr>
      <t>·</t>
    </r>
    <r>
      <rPr>
        <sz val="16"/>
        <color theme="1"/>
        <rFont val="Calibri"/>
        <family val="2"/>
      </rPr>
      <t xml:space="preserve"> Reduce energy use</t>
    </r>
  </si>
  <si>
    <r>
      <rPr>
        <b/>
        <sz val="26"/>
        <color theme="1"/>
        <rFont val="Calibri"/>
        <family val="2"/>
        <scheme val="minor"/>
      </rPr>
      <t>·</t>
    </r>
    <r>
      <rPr>
        <sz val="16"/>
        <color theme="1"/>
        <rFont val="Calibri"/>
        <family val="2"/>
        <scheme val="minor"/>
      </rPr>
      <t xml:space="preserve"> Lowering surrounding air temperature, that reduces demand on cooling buildings</t>
    </r>
  </si>
  <si>
    <r>
      <rPr>
        <b/>
        <sz val="24"/>
        <color theme="1"/>
        <rFont val="Calibri"/>
        <family val="2"/>
        <scheme val="minor"/>
      </rPr>
      <t xml:space="preserve">· </t>
    </r>
    <r>
      <rPr>
        <sz val="16"/>
        <color theme="1"/>
        <rFont val="Calibri"/>
        <family val="2"/>
        <scheme val="minor"/>
      </rPr>
      <t>Rain garden release water into the atmosphere, resulting in cooler air temperatures and reduced building energy consumption.</t>
    </r>
  </si>
  <si>
    <r>
      <rPr>
        <b/>
        <sz val="24"/>
        <color theme="1"/>
        <rFont val="Calibri"/>
        <family val="2"/>
        <scheme val="minor"/>
      </rPr>
      <t>·</t>
    </r>
    <r>
      <rPr>
        <sz val="16"/>
        <color theme="1"/>
        <rFont val="Calibri"/>
        <family val="2"/>
        <scheme val="minor"/>
      </rPr>
      <t xml:space="preserve"> Cooling the surrounding area through evaporative cooling</t>
    </r>
  </si>
  <si>
    <t xml:space="preserve">Energy-related </t>
  </si>
  <si>
    <r>
      <rPr>
        <sz val="12"/>
        <color theme="1"/>
        <rFont val="Symbol"/>
        <family val="1"/>
        <charset val="2"/>
      </rPr>
      <t>·</t>
    </r>
    <r>
      <rPr>
        <sz val="16"/>
        <color theme="1"/>
        <rFont val="Calibri"/>
        <family val="2"/>
      </rPr>
      <t xml:space="preserve"> Improves air quality</t>
    </r>
  </si>
  <si>
    <r>
      <rPr>
        <b/>
        <sz val="24"/>
        <color theme="1"/>
        <rFont val="Calibri"/>
        <family val="2"/>
      </rPr>
      <t>·</t>
    </r>
    <r>
      <rPr>
        <sz val="24"/>
        <color theme="1"/>
        <rFont val="Calibri"/>
        <family val="2"/>
        <scheme val="minor"/>
      </rPr>
      <t xml:space="preserve"> </t>
    </r>
    <r>
      <rPr>
        <sz val="16"/>
        <color theme="1"/>
        <rFont val="Calibri"/>
        <family val="2"/>
        <scheme val="minor"/>
      </rPr>
      <t xml:space="preserve">Reduce stormwater runoff onsite, which reduce the amount of water that needs to be treated. Results in reducing air pollution from water treatment plants. </t>
    </r>
    <r>
      <rPr>
        <b/>
        <sz val="24"/>
        <color theme="1"/>
        <rFont val="Calibri"/>
        <family val="2"/>
        <scheme val="minor"/>
      </rPr>
      <t xml:space="preserve">                           </t>
    </r>
  </si>
  <si>
    <r>
      <rPr>
        <b/>
        <sz val="24"/>
        <color theme="1"/>
        <rFont val="Calibri"/>
        <family val="2"/>
      </rPr>
      <t>·</t>
    </r>
    <r>
      <rPr>
        <sz val="24"/>
        <color theme="1"/>
        <rFont val="Calibri"/>
        <family val="2"/>
        <scheme val="minor"/>
      </rPr>
      <t xml:space="preserve"> </t>
    </r>
    <r>
      <rPr>
        <sz val="16"/>
        <color theme="1"/>
        <rFont val="Calibri"/>
        <family val="2"/>
        <scheme val="minor"/>
      </rPr>
      <t xml:space="preserve">Absorb air pollutants (e.g. NO2, SO2, and O3) and intercept particulate matter (PM10). </t>
    </r>
    <r>
      <rPr>
        <b/>
        <sz val="24"/>
        <color theme="1"/>
        <rFont val="Calibri"/>
        <family val="2"/>
        <scheme val="minor"/>
      </rPr>
      <t xml:space="preserve">                                           </t>
    </r>
  </si>
  <si>
    <t xml:space="preserve">Air Quality-related </t>
  </si>
  <si>
    <r>
      <rPr>
        <sz val="12"/>
        <color theme="1"/>
        <rFont val="Symbol"/>
        <family val="1"/>
        <charset val="2"/>
      </rPr>
      <t>·</t>
    </r>
    <r>
      <rPr>
        <sz val="16"/>
        <color theme="1"/>
        <rFont val="Calibri"/>
        <family val="2"/>
      </rPr>
      <t xml:space="preserve"> Reduces atmospheric CO</t>
    </r>
    <r>
      <rPr>
        <vertAlign val="subscript"/>
        <sz val="16"/>
        <color theme="1"/>
        <rFont val="Calibri"/>
        <family val="2"/>
      </rPr>
      <t xml:space="preserve">2    </t>
    </r>
    <r>
      <rPr>
        <sz val="16"/>
        <color theme="1"/>
        <rFont val="Calibri"/>
        <family val="2"/>
      </rPr>
      <t xml:space="preserve">                               </t>
    </r>
    <r>
      <rPr>
        <sz val="12"/>
        <color theme="1"/>
        <rFont val="Symbol"/>
        <family val="1"/>
        <charset val="2"/>
      </rPr>
      <t>·</t>
    </r>
    <r>
      <rPr>
        <sz val="16"/>
        <color theme="1"/>
        <rFont val="Calibri"/>
        <family val="2"/>
      </rPr>
      <t xml:space="preserve"> Reduces heat island</t>
    </r>
  </si>
  <si>
    <r>
      <rPr>
        <b/>
        <sz val="24"/>
        <color theme="1"/>
        <rFont val="Calibri"/>
        <family val="2"/>
      </rPr>
      <t xml:space="preserve">· </t>
    </r>
    <r>
      <rPr>
        <sz val="16"/>
        <color theme="1"/>
        <rFont val="Calibri"/>
        <family val="2"/>
        <scheme val="minor"/>
      </rPr>
      <t>Sequestration, the net rate of CO</t>
    </r>
    <r>
      <rPr>
        <vertAlign val="subscript"/>
        <sz val="16"/>
        <color theme="1"/>
        <rFont val="Calibri"/>
        <family val="2"/>
        <scheme val="minor"/>
      </rPr>
      <t>2</t>
    </r>
    <r>
      <rPr>
        <sz val="16"/>
        <color theme="1"/>
        <rFont val="Calibri"/>
        <family val="2"/>
        <scheme val="minor"/>
      </rPr>
      <t xml:space="preserve"> storage                                                                      </t>
    </r>
  </si>
  <si>
    <r>
      <rPr>
        <b/>
        <sz val="24"/>
        <color theme="1"/>
        <rFont val="Calibri"/>
        <family val="2"/>
        <scheme val="minor"/>
      </rPr>
      <t xml:space="preserve">· </t>
    </r>
    <r>
      <rPr>
        <sz val="16"/>
        <color theme="1"/>
        <rFont val="Calibri"/>
        <family val="2"/>
        <scheme val="minor"/>
      </rPr>
      <t>Reduces  CO</t>
    </r>
    <r>
      <rPr>
        <vertAlign val="subscript"/>
        <sz val="16"/>
        <color theme="1"/>
        <rFont val="Calibri"/>
        <family val="2"/>
        <scheme val="minor"/>
      </rPr>
      <t xml:space="preserve">2 </t>
    </r>
    <r>
      <rPr>
        <sz val="16"/>
        <color theme="1"/>
        <rFont val="Calibri"/>
        <family val="2"/>
        <scheme val="minor"/>
      </rPr>
      <t xml:space="preserve"> by absorbing  and storing</t>
    </r>
  </si>
  <si>
    <r>
      <t xml:space="preserve">· </t>
    </r>
    <r>
      <rPr>
        <sz val="16"/>
        <color theme="1"/>
        <rFont val="Calibri"/>
        <family val="2"/>
      </rPr>
      <t>Tree planting reduces energy use in buildings, which in turn reduces CO</t>
    </r>
    <r>
      <rPr>
        <vertAlign val="subscript"/>
        <sz val="16"/>
        <color theme="1"/>
        <rFont val="Calibri"/>
        <family val="2"/>
      </rPr>
      <t>2</t>
    </r>
    <r>
      <rPr>
        <sz val="16"/>
        <color theme="1"/>
        <rFont val="Calibri"/>
        <family val="2"/>
      </rPr>
      <t xml:space="preserve"> emission</t>
    </r>
  </si>
  <si>
    <t xml:space="preserve">Climate Change-related </t>
  </si>
  <si>
    <r>
      <rPr>
        <sz val="12"/>
        <color theme="1"/>
        <rFont val="Symbol"/>
        <family val="1"/>
        <charset val="2"/>
      </rPr>
      <t>·</t>
    </r>
    <r>
      <rPr>
        <sz val="16"/>
        <color theme="1"/>
        <rFont val="Calibri"/>
        <family val="2"/>
        <scheme val="minor"/>
      </rPr>
      <t xml:space="preserve"> Increases recreational opportunity                 </t>
    </r>
    <r>
      <rPr>
        <sz val="12"/>
        <color theme="1"/>
        <rFont val="Symbol"/>
        <family val="1"/>
        <charset val="2"/>
      </rPr>
      <t xml:space="preserve">· </t>
    </r>
    <r>
      <rPr>
        <sz val="16"/>
        <color theme="1"/>
        <rFont val="Calibri"/>
        <family val="2"/>
        <scheme val="minor"/>
      </rPr>
      <t>Reduces noise pollution</t>
    </r>
  </si>
  <si>
    <r>
      <rPr>
        <b/>
        <sz val="24"/>
        <color theme="1"/>
        <rFont val="Calibri"/>
        <family val="2"/>
        <scheme val="minor"/>
      </rPr>
      <t xml:space="preserve">· </t>
    </r>
    <r>
      <rPr>
        <sz val="16"/>
        <color theme="1"/>
        <rFont val="Calibri"/>
        <family val="2"/>
        <scheme val="minor"/>
      </rPr>
      <t>Improve air quality through uptake of criteria air pollutants and the deposition of particulate matter.</t>
    </r>
  </si>
  <si>
    <t xml:space="preserve">Health </t>
  </si>
  <si>
    <r>
      <rPr>
        <sz val="12"/>
        <color theme="1"/>
        <rFont val="Symbol"/>
        <family val="1"/>
        <charset val="2"/>
      </rPr>
      <t>·</t>
    </r>
    <r>
      <rPr>
        <sz val="16"/>
        <color theme="1"/>
        <rFont val="Calibri"/>
        <family val="2"/>
      </rPr>
      <t xml:space="preserve"> </t>
    </r>
    <r>
      <rPr>
        <sz val="16"/>
        <color theme="1"/>
        <rFont val="Calibri"/>
        <family val="2"/>
        <scheme val="minor"/>
      </rPr>
      <t xml:space="preserve">Improves aesthetics                                           </t>
    </r>
    <r>
      <rPr>
        <sz val="12"/>
        <color theme="1"/>
        <rFont val="Symbol"/>
        <family val="1"/>
        <charset val="2"/>
      </rPr>
      <t>·</t>
    </r>
    <r>
      <rPr>
        <sz val="16"/>
        <color theme="1"/>
        <rFont val="Calibri"/>
        <family val="2"/>
        <scheme val="minor"/>
      </rPr>
      <t xml:space="preserve"> Increases recreational opportunity                 </t>
    </r>
    <r>
      <rPr>
        <sz val="12"/>
        <color theme="1"/>
        <rFont val="Symbol"/>
        <family val="1"/>
        <charset val="2"/>
      </rPr>
      <t>·</t>
    </r>
    <r>
      <rPr>
        <sz val="16"/>
        <color theme="1"/>
        <rFont val="Calibri"/>
        <family val="2"/>
        <scheme val="minor"/>
      </rPr>
      <t xml:space="preserve"> Reduces noise pollution                                     </t>
    </r>
    <r>
      <rPr>
        <sz val="12"/>
        <color theme="1"/>
        <rFont val="Symbol"/>
        <family val="1"/>
        <charset val="2"/>
      </rPr>
      <t>·</t>
    </r>
    <r>
      <rPr>
        <sz val="16"/>
        <color theme="1"/>
        <rFont val="Calibri"/>
        <family val="2"/>
        <scheme val="minor"/>
      </rPr>
      <t xml:space="preserve"> Increases recreational opportunity                 </t>
    </r>
    <r>
      <rPr>
        <sz val="12"/>
        <color theme="1"/>
        <rFont val="Symbol"/>
        <family val="1"/>
        <charset val="2"/>
      </rPr>
      <t>·</t>
    </r>
    <r>
      <rPr>
        <sz val="16"/>
        <color theme="1"/>
        <rFont val="Calibri"/>
        <family val="2"/>
        <scheme val="minor"/>
      </rPr>
      <t xml:space="preserve"> Reduces noise pollution</t>
    </r>
  </si>
  <si>
    <r>
      <rPr>
        <b/>
        <sz val="24"/>
        <color theme="1"/>
        <rFont val="Calibri"/>
        <family val="2"/>
      </rPr>
      <t xml:space="preserve">· </t>
    </r>
    <r>
      <rPr>
        <sz val="16"/>
        <color theme="1"/>
        <rFont val="Calibri"/>
        <family val="2"/>
        <scheme val="minor"/>
      </rPr>
      <t xml:space="preserve">Reduce noise pollution by increasing porosity of the pavement.                                                                   </t>
    </r>
  </si>
  <si>
    <r>
      <rPr>
        <b/>
        <sz val="24"/>
        <color theme="1"/>
        <rFont val="Calibri"/>
        <family val="2"/>
      </rPr>
      <t xml:space="preserve">· </t>
    </r>
    <r>
      <rPr>
        <sz val="16"/>
        <color theme="1"/>
        <rFont val="Calibri"/>
        <family val="2"/>
        <scheme val="minor"/>
      </rPr>
      <t xml:space="preserve">Enhance recreational opportunities                                                                   </t>
    </r>
  </si>
  <si>
    <t>Community-related</t>
  </si>
  <si>
    <r>
      <rPr>
        <b/>
        <sz val="24"/>
        <color theme="1"/>
        <rFont val="Calibri"/>
        <family val="2"/>
        <scheme val="minor"/>
      </rPr>
      <t>·</t>
    </r>
    <r>
      <rPr>
        <sz val="16"/>
        <color theme="1"/>
        <rFont val="Calibri"/>
        <family val="2"/>
        <scheme val="minor"/>
      </rPr>
      <t xml:space="preserve"> Absorb less heat that conventional pavements                                                              </t>
    </r>
  </si>
  <si>
    <r>
      <rPr>
        <b/>
        <sz val="24"/>
        <color theme="1"/>
        <rFont val="Calibri"/>
        <family val="2"/>
        <scheme val="minor"/>
      </rPr>
      <t>·</t>
    </r>
    <r>
      <rPr>
        <sz val="16"/>
        <color theme="1"/>
        <rFont val="Calibri"/>
        <family val="2"/>
        <scheme val="minor"/>
      </rPr>
      <t xml:space="preserve"> Provide habitat                                               </t>
    </r>
  </si>
  <si>
    <t>List of Applicable Benefits for the Study Site</t>
  </si>
  <si>
    <t>*Note: the list of benefits depends on the type of GSI and site requirements</t>
  </si>
  <si>
    <t xml:space="preserve">Benefit </t>
  </si>
  <si>
    <t xml:space="preserve">Applicable for the Study Site? </t>
  </si>
  <si>
    <t>Remarks</t>
  </si>
  <si>
    <t>Reduce Stormwater Runoff</t>
  </si>
  <si>
    <t xml:space="preserve">Reduced water treatment needs </t>
  </si>
  <si>
    <t>√</t>
  </si>
  <si>
    <t>No</t>
  </si>
  <si>
    <t>Treating stormwater is not required</t>
  </si>
  <si>
    <t xml:space="preserve">Improve water quality </t>
  </si>
  <si>
    <t>Yes</t>
  </si>
  <si>
    <t>Reduce storage needs</t>
  </si>
  <si>
    <t>Reduces flooding and erosion</t>
  </si>
  <si>
    <t xml:space="preserve">Improve air quality </t>
  </si>
  <si>
    <t>×</t>
  </si>
  <si>
    <r>
      <t>Reduce atmospheric CO</t>
    </r>
    <r>
      <rPr>
        <vertAlign val="subscript"/>
        <sz val="12"/>
        <color theme="1"/>
        <rFont val="Calibri"/>
        <family val="2"/>
        <scheme val="minor"/>
      </rPr>
      <t>2</t>
    </r>
  </si>
  <si>
    <t>Reduce urban heat island</t>
  </si>
  <si>
    <t>Improves Community Livability</t>
  </si>
  <si>
    <t>Reduce noise pollution</t>
  </si>
  <si>
    <t>Increase property values</t>
  </si>
  <si>
    <t>Increases Recreational Opportunity</t>
  </si>
  <si>
    <t>Improve habitat</t>
  </si>
  <si>
    <t>ECONOMIC VALUATION OF BENEFIT</t>
  </si>
  <si>
    <t>Benefit Ranges per Unit and Unit Cost of Benefit Ranges</t>
  </si>
  <si>
    <t>Benefit per Unit</t>
  </si>
  <si>
    <t>Cost per Unit</t>
  </si>
  <si>
    <t>Category</t>
  </si>
  <si>
    <t xml:space="preserve">Minimum    </t>
  </si>
  <si>
    <t xml:space="preserve">Maximum   </t>
  </si>
  <si>
    <t>Notes/References</t>
  </si>
  <si>
    <t>1. Water</t>
  </si>
  <si>
    <t>Storage size</t>
  </si>
  <si>
    <t>%</t>
  </si>
  <si>
    <t>The percent reduction varies per GSI. This values are based on rainfall-runoff analysis of the site on. These value depends on the storm magnitude, soil type, and size of the GSI. Therefore, the inputs are site specific. Post-development storage need should be calculated first  to include this benefit</t>
  </si>
  <si>
    <t>Based on the type of the  storage facility. This estimate is based on the installation of 4500 ADS</t>
  </si>
  <si>
    <t xml:space="preserve">Reduces flooding and erosion </t>
  </si>
  <si>
    <t>Rain event</t>
  </si>
  <si>
    <t>To convert this into a yearly benefit an annual rainfall magnitude is required. It is one of the inputs in the next Tab (The value here is for this study's specific site)</t>
  </si>
  <si>
    <t>TSS and Metals Removal</t>
  </si>
  <si>
    <t>TSS</t>
  </si>
  <si>
    <t>one time</t>
  </si>
  <si>
    <t>mg/L</t>
  </si>
  <si>
    <t>These benefits are reported qualitatively (non-monetary value)</t>
  </si>
  <si>
    <t>Dissolved Cu</t>
  </si>
  <si>
    <t>μg/L</t>
  </si>
  <si>
    <t xml:space="preserve">Nowal et al (2012), </t>
  </si>
  <si>
    <t>2. Energy</t>
  </si>
  <si>
    <t>CNT (2011), and Mullaney et al., (2001).</t>
  </si>
  <si>
    <t>City of Portland (2010), CNT (2011), and Mullaney et al., (2001), Elmqvist et al., (2015)</t>
  </si>
  <si>
    <t>Reduce energy use</t>
  </si>
  <si>
    <r>
      <t>kWh/ft</t>
    </r>
    <r>
      <rPr>
        <vertAlign val="superscript"/>
        <sz val="12"/>
        <rFont val="Calibri"/>
        <family val="2"/>
        <scheme val="minor"/>
      </rPr>
      <t>2</t>
    </r>
  </si>
  <si>
    <t>kWh</t>
  </si>
  <si>
    <t>3. Air Quality</t>
  </si>
  <si>
    <t>The economic value is related to the removal of the pollutants (cost per lb of pollutant removal)</t>
  </si>
  <si>
    <t>Improve air quality</t>
  </si>
  <si>
    <r>
      <t>NO</t>
    </r>
    <r>
      <rPr>
        <vertAlign val="subscript"/>
        <sz val="12"/>
        <color theme="1"/>
        <rFont val="Calibri"/>
        <family val="2"/>
        <scheme val="minor"/>
      </rPr>
      <t>2</t>
    </r>
  </si>
  <si>
    <r>
      <t>lbs/ft</t>
    </r>
    <r>
      <rPr>
        <vertAlign val="superscript"/>
        <sz val="12"/>
        <rFont val="Calibri"/>
        <family val="2"/>
        <scheme val="minor"/>
      </rPr>
      <t>2</t>
    </r>
  </si>
  <si>
    <t>Zhou et al. (2018), McPherson et al. (2005) CNT (2012),  American Rivers, the Water Environment Federation (2011)</t>
  </si>
  <si>
    <t>lbs</t>
  </si>
  <si>
    <t>Zhou et al. (2018), McPherson et al. (2005) CNT (2012)</t>
  </si>
  <si>
    <r>
      <t>SO</t>
    </r>
    <r>
      <rPr>
        <vertAlign val="subscript"/>
        <sz val="12"/>
        <color theme="1"/>
        <rFont val="Calibri"/>
        <family val="2"/>
        <scheme val="minor"/>
      </rPr>
      <t>2</t>
    </r>
  </si>
  <si>
    <t xml:space="preserve">PM </t>
  </si>
  <si>
    <t xml:space="preserve">4. Climate change </t>
  </si>
  <si>
    <t>Reduce atmospheric CO2</t>
  </si>
  <si>
    <r>
      <t>lbs CO</t>
    </r>
    <r>
      <rPr>
        <vertAlign val="subscript"/>
        <sz val="12"/>
        <rFont val="Calibri"/>
        <family val="2"/>
        <scheme val="minor"/>
      </rPr>
      <t>2</t>
    </r>
    <r>
      <rPr>
        <sz val="12"/>
        <rFont val="Calibri"/>
        <family val="2"/>
        <scheme val="minor"/>
      </rPr>
      <t>/ft</t>
    </r>
    <r>
      <rPr>
        <vertAlign val="superscript"/>
        <sz val="12"/>
        <rFont val="Calibri"/>
        <family val="2"/>
        <scheme val="minor"/>
      </rPr>
      <t>2</t>
    </r>
  </si>
  <si>
    <t>For permeable pavement-  Zhou et al. (2018), Nordman et al. (2018)</t>
  </si>
  <si>
    <r>
      <t>lbs CO</t>
    </r>
    <r>
      <rPr>
        <vertAlign val="subscript"/>
        <sz val="12"/>
        <rFont val="Calibri"/>
        <family val="2"/>
        <scheme val="minor"/>
      </rPr>
      <t>2</t>
    </r>
  </si>
  <si>
    <t>Elmqvist et al.,(2015), American Rivers, the Water Environment Federation (2011)</t>
  </si>
  <si>
    <t xml:space="preserve">Direct Carbon Sequestration </t>
  </si>
  <si>
    <t xml:space="preserve">From saved electricity </t>
  </si>
  <si>
    <r>
      <t>lbs CO</t>
    </r>
    <r>
      <rPr>
        <vertAlign val="subscript"/>
        <sz val="12"/>
        <rFont val="Calibri"/>
        <family val="2"/>
        <scheme val="minor"/>
      </rPr>
      <t>2</t>
    </r>
    <r>
      <rPr>
        <sz val="12"/>
        <rFont val="Calibri"/>
        <family val="2"/>
        <scheme val="minor"/>
      </rPr>
      <t>/kWh</t>
    </r>
  </si>
  <si>
    <t>CNT (2011)- Table 4.2</t>
  </si>
  <si>
    <t>5. Health</t>
  </si>
  <si>
    <t>City of Portland (2010), American Rivers, the Water Environment Federation, (2011)</t>
  </si>
  <si>
    <t>Health Benefit due to removal of PM</t>
  </si>
  <si>
    <r>
      <t>lb of PM/ft</t>
    </r>
    <r>
      <rPr>
        <vertAlign val="superscript"/>
        <sz val="12"/>
        <color theme="1"/>
        <rFont val="Calibri"/>
        <family val="2"/>
        <scheme val="minor"/>
      </rPr>
      <t>2</t>
    </r>
  </si>
  <si>
    <t>6. Community</t>
  </si>
  <si>
    <t>The economic value depends on the  areas mean house price</t>
  </si>
  <si>
    <t xml:space="preserve">Monetary Value of Benefit Calculation </t>
  </si>
  <si>
    <r>
      <t>Area of GSI (ft</t>
    </r>
    <r>
      <rPr>
        <b/>
        <vertAlign val="superscript"/>
        <sz val="14"/>
        <color theme="1"/>
        <rFont val="Calibri"/>
        <family val="2"/>
        <scheme val="minor"/>
      </rPr>
      <t>2</t>
    </r>
    <r>
      <rPr>
        <b/>
        <sz val="14"/>
        <color theme="1"/>
        <rFont val="Calibri"/>
        <family val="2"/>
        <scheme val="minor"/>
      </rPr>
      <t>)</t>
    </r>
  </si>
  <si>
    <t>Annual Rainfall (in)</t>
  </si>
  <si>
    <r>
      <t>Post-dev. Storage need (ft</t>
    </r>
    <r>
      <rPr>
        <b/>
        <vertAlign val="superscript"/>
        <sz val="14"/>
        <color theme="1"/>
        <rFont val="Calibri"/>
        <family val="2"/>
        <scheme val="minor"/>
      </rPr>
      <t>3</t>
    </r>
    <r>
      <rPr>
        <b/>
        <sz val="14"/>
        <color theme="1"/>
        <rFont val="Calibri"/>
        <family val="2"/>
        <scheme val="minor"/>
      </rPr>
      <t>)</t>
    </r>
  </si>
  <si>
    <t>BENEFIT</t>
  </si>
  <si>
    <t>Economic Values</t>
  </si>
  <si>
    <t>Data Sources</t>
  </si>
  <si>
    <t xml:space="preserve">Resource            Unit </t>
  </si>
  <si>
    <t>Possible Annual       Benefit</t>
  </si>
  <si>
    <t>Price/ Resource Unit        ($)</t>
  </si>
  <si>
    <t xml:space="preserve">Annual Benefit Valuation ($)  </t>
  </si>
  <si>
    <t xml:space="preserve">Reduce Stormwater Runoff                      </t>
  </si>
  <si>
    <t>Avoided storage  Construction (initial benefit)</t>
  </si>
  <si>
    <t>Hydrologic modeling</t>
  </si>
  <si>
    <t>Local Contractors, Environmental Finance Center, 2019</t>
  </si>
  <si>
    <t>Annual reduced amount of runoff</t>
  </si>
  <si>
    <t>Gallon</t>
  </si>
  <si>
    <t>mg</t>
  </si>
  <si>
    <t xml:space="preserve">TSS </t>
  </si>
  <si>
    <t>NA</t>
  </si>
  <si>
    <t>μg</t>
  </si>
  <si>
    <t>Cu</t>
  </si>
  <si>
    <t xml:space="preserve"> Sub-Total</t>
  </si>
  <si>
    <t>2. ENERGY</t>
  </si>
  <si>
    <t xml:space="preserve"> Reduce energy use</t>
  </si>
  <si>
    <t>CNT, 2011,       Mullaney et al., 2015</t>
  </si>
  <si>
    <t>Sub-Total</t>
  </si>
  <si>
    <t>3. CLIMATE CHANGE</t>
  </si>
  <si>
    <r>
      <t>Reduce atmospheric CO</t>
    </r>
    <r>
      <rPr>
        <b/>
        <vertAlign val="subscript"/>
        <sz val="12"/>
        <color theme="1"/>
        <rFont val="Calibri"/>
        <family val="2"/>
        <scheme val="minor"/>
      </rPr>
      <t>2</t>
    </r>
  </si>
  <si>
    <r>
      <t>Direct Carbon Sequestration in CO</t>
    </r>
    <r>
      <rPr>
        <vertAlign val="subscript"/>
        <sz val="12"/>
        <rFont val="Calibri"/>
        <family val="2"/>
        <scheme val="minor"/>
      </rPr>
      <t>2</t>
    </r>
    <r>
      <rPr>
        <sz val="12"/>
        <rFont val="Calibri"/>
        <family val="2"/>
        <scheme val="minor"/>
      </rPr>
      <t xml:space="preserve"> Equivalent                   (lbs CO</t>
    </r>
    <r>
      <rPr>
        <vertAlign val="subscript"/>
        <sz val="12"/>
        <rFont val="Calibri"/>
        <family val="2"/>
        <scheme val="minor"/>
      </rPr>
      <t>2</t>
    </r>
    <r>
      <rPr>
        <sz val="12"/>
        <rFont val="Calibri"/>
        <family val="2"/>
        <scheme val="minor"/>
      </rPr>
      <t>/ft</t>
    </r>
    <r>
      <rPr>
        <vertAlign val="superscript"/>
        <sz val="12"/>
        <rFont val="Calibri"/>
        <family val="2"/>
        <scheme val="minor"/>
      </rPr>
      <t>2</t>
    </r>
    <r>
      <rPr>
        <sz val="12"/>
        <rFont val="Calibri"/>
        <family val="2"/>
        <scheme val="minor"/>
      </rPr>
      <t>)</t>
    </r>
  </si>
  <si>
    <t>lbs C</t>
  </si>
  <si>
    <t>CNT (2011), Nowak et al.( 2012), Mullaney et al.,( 2015), Nordhaus, (2017) McPherson et al. (2005), Zhou et al. (2018)*</t>
  </si>
  <si>
    <t>CNT, 2011,            Nowak et al., 2012, Mullaney et al., 2015, Nordhaus, 2017</t>
  </si>
  <si>
    <t>Reduced Energy use</t>
  </si>
  <si>
    <r>
      <t>Benefit from kWh of Electricity saveing          (lbs CO</t>
    </r>
    <r>
      <rPr>
        <vertAlign val="subscript"/>
        <sz val="12"/>
        <rFont val="Calibri"/>
        <family val="2"/>
        <scheme val="minor"/>
      </rPr>
      <t>2</t>
    </r>
    <r>
      <rPr>
        <sz val="12"/>
        <rFont val="Calibri"/>
        <family val="2"/>
        <scheme val="minor"/>
      </rPr>
      <t>/kWh)</t>
    </r>
  </si>
  <si>
    <r>
      <t>lbs CO</t>
    </r>
    <r>
      <rPr>
        <vertAlign val="subscript"/>
        <sz val="12"/>
        <rFont val="Calibri"/>
        <family val="2"/>
        <scheme val="minor"/>
      </rPr>
      <t>2</t>
    </r>
    <r>
      <rPr>
        <sz val="12"/>
        <rFont val="Calibri"/>
        <family val="2"/>
        <scheme val="minor"/>
      </rPr>
      <t xml:space="preserve"> avoided</t>
    </r>
  </si>
  <si>
    <t>4. AIR QUALITY</t>
  </si>
  <si>
    <r>
      <t>Pollutant uptake/deposit (lbs/ft</t>
    </r>
    <r>
      <rPr>
        <vertAlign val="superscript"/>
        <sz val="12"/>
        <color theme="1"/>
        <rFont val="Calibri"/>
        <family val="2"/>
        <scheme val="minor"/>
      </rPr>
      <t>2</t>
    </r>
    <r>
      <rPr>
        <sz val="12"/>
        <color theme="1"/>
        <rFont val="Calibri"/>
        <family val="2"/>
        <scheme val="minor"/>
      </rPr>
      <t>)</t>
    </r>
  </si>
  <si>
    <t xml:space="preserve">The cost is related to the removal of the pollutants </t>
  </si>
  <si>
    <t xml:space="preserve">Environmental Services City of Portland, 2010, Elmqvist et al., 2015         </t>
  </si>
  <si>
    <t>lbs PM</t>
  </si>
  <si>
    <t>PM</t>
  </si>
  <si>
    <t>Pollutants can trigger
asthma attacks as well as worsen bronchitis, emphysema, and other respiratory diseases. GSI improves the air qualt, provides health environment, and protects public health.</t>
  </si>
  <si>
    <t>(city of Portland ( 2010)</t>
  </si>
  <si>
    <t>6. COMMUNITY</t>
  </si>
  <si>
    <t>Increase property value by                       (%)</t>
  </si>
  <si>
    <t>Median property value in the area ($)</t>
  </si>
  <si>
    <t>(Jaffe, 2010)</t>
  </si>
  <si>
    <t>Average property value in the area ($)</t>
  </si>
  <si>
    <t>Provide habitat and increase biodiversity.</t>
  </si>
  <si>
    <t>Initial Benefits</t>
  </si>
  <si>
    <t xml:space="preserve"> Annual Benefits   </t>
  </si>
  <si>
    <t xml:space="preserve"> Total Benefits   </t>
  </si>
  <si>
    <t>Whole Life-cycle Benefit and Present Value of Benefits (PVB) of GSI Scenarios</t>
  </si>
  <si>
    <t>Initial Benefit ($)</t>
  </si>
  <si>
    <t>Yearly Benefit ($)</t>
  </si>
  <si>
    <t>Design period (Years)</t>
  </si>
  <si>
    <t>Initial
Benefit</t>
  </si>
  <si>
    <t>Yearly Benefit</t>
  </si>
  <si>
    <t>Net Present Value (NPV) Calculation</t>
  </si>
  <si>
    <t xml:space="preserve">GSI type </t>
  </si>
  <si>
    <t>Expected Benefit</t>
  </si>
  <si>
    <t>Net                                    (Benefit-Cost)</t>
  </si>
  <si>
    <t>Benefit</t>
  </si>
  <si>
    <t>Cost</t>
  </si>
  <si>
    <t>Present value          ($)</t>
  </si>
  <si>
    <t>Internal Rate of Return (IRR) Calculation</t>
  </si>
  <si>
    <t>IRR</t>
  </si>
  <si>
    <t xml:space="preserve">Net                                    </t>
  </si>
  <si>
    <t>PV</t>
  </si>
  <si>
    <t>Benefit-cost Ratio of GSI Scenarios</t>
  </si>
  <si>
    <t>GSI Scenarios</t>
  </si>
  <si>
    <t>Present Value of Benefits</t>
  </si>
  <si>
    <t>Present Value of Costs</t>
  </si>
  <si>
    <t>Benefit-cost Ratio</t>
  </si>
  <si>
    <t>PVB</t>
  </si>
  <si>
    <t>PVC</t>
  </si>
  <si>
    <t>BCR</t>
  </si>
  <si>
    <t>Summary Tables and Plots</t>
  </si>
  <si>
    <t>Comparing Present Value of Costs for Every Scenario</t>
  </si>
  <si>
    <t>Monetary Value of Benefits Under each Benefit Category</t>
  </si>
  <si>
    <t>PVC vs PVB</t>
  </si>
  <si>
    <t>Stormwater Infrastructure</t>
  </si>
  <si>
    <t>Benefit Category</t>
  </si>
  <si>
    <t>Economic valuation of benefits</t>
  </si>
  <si>
    <t>O&amp;M</t>
  </si>
  <si>
    <t>long-term</t>
  </si>
  <si>
    <t>Concrete Pavement</t>
  </si>
  <si>
    <t>-</t>
  </si>
  <si>
    <t>Water</t>
  </si>
  <si>
    <t>Landscape</t>
  </si>
  <si>
    <t>Energy</t>
  </si>
  <si>
    <t xml:space="preserve">Pervious Pavement  </t>
  </si>
  <si>
    <t xml:space="preserve">Air Quality </t>
  </si>
  <si>
    <t xml:space="preserve">Rain Garden </t>
  </si>
  <si>
    <t xml:space="preserve">Climate Change </t>
  </si>
  <si>
    <t>Grassy Ditch</t>
  </si>
  <si>
    <t>Health</t>
  </si>
  <si>
    <t xml:space="preserve">Total </t>
  </si>
  <si>
    <t>Community</t>
  </si>
  <si>
    <t>Total Cost</t>
  </si>
  <si>
    <t>Net                       (With -without GSI)</t>
  </si>
  <si>
    <t>Baseline        (with no GSI)</t>
  </si>
  <si>
    <t>Capital Cost</t>
  </si>
  <si>
    <t>O&amp;M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</si>
</sst>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quot;$&quot;#,##0.00000"/>
    <numFmt numFmtId="166" formatCode="#,##0.000"/>
    <numFmt numFmtId="167" formatCode="0.0000"/>
    <numFmt numFmtId="168" formatCode="0.000"/>
    <numFmt numFmtId="169" formatCode="&quot;$&quot;#,##0"/>
    <numFmt numFmtId="170" formatCode="&quot;$&quot;#,##0.0000"/>
    <numFmt numFmtId="171" formatCode="&quot;$&quot;#,##0.000_);\(&quot;$&quot;#,##0.000\)"/>
    <numFmt numFmtId="172" formatCode="&quot;$&quot;#,##0.0000_);\(&quot;$&quot;#,##0.0000\)"/>
    <numFmt numFmtId="173" formatCode="0.00000"/>
    <numFmt numFmtId="174" formatCode="&quot;$&quot;#,##0.000"/>
    <numFmt numFmtId="175" formatCode="&quot;$&quot;#,##0.0"/>
    <numFmt numFmtId="176" formatCode="0.0%"/>
    <numFmt numFmtId="177" formatCode="#,##0.00000"/>
    <numFmt numFmtId="178" formatCode="0.0"/>
    <numFmt numFmtId="179" formatCode="0.000000"/>
  </numFmts>
  <fonts count="73">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1"/>
      <color theme="1"/>
      <name val="Calibri"/>
      <family val="2"/>
      <scheme val="minor"/>
    </font>
    <font>
      <sz val="11"/>
      <color rgb="FFFF0000"/>
      <name val="Calibri"/>
      <family val="2"/>
      <scheme val="minor"/>
    </font>
    <font>
      <b/>
      <sz val="12"/>
      <color theme="1"/>
      <name val="Calibri"/>
      <family val="2"/>
      <scheme val="minor"/>
    </font>
    <font>
      <b/>
      <sz val="12"/>
      <color rgb="FFFF0000"/>
      <name val="Brush Script MT"/>
      <family val="4"/>
    </font>
    <font>
      <sz val="18"/>
      <color theme="1"/>
      <name val="Calibri"/>
      <family val="2"/>
      <scheme val="minor"/>
    </font>
    <font>
      <b/>
      <sz val="19"/>
      <color theme="1"/>
      <name val="Calibri"/>
      <family val="2"/>
      <scheme val="minor"/>
    </font>
    <font>
      <sz val="12"/>
      <color theme="1"/>
      <name val="Calibri"/>
      <family val="2"/>
      <scheme val="minor"/>
    </font>
    <font>
      <sz val="16"/>
      <color theme="1"/>
      <name val="Calibri"/>
      <family val="2"/>
      <scheme val="minor"/>
    </font>
    <font>
      <b/>
      <sz val="18"/>
      <color theme="1"/>
      <name val="Calibri"/>
      <family val="2"/>
      <scheme val="minor"/>
    </font>
    <font>
      <b/>
      <sz val="18"/>
      <color theme="0"/>
      <name val="Calibri"/>
      <family val="2"/>
      <scheme val="minor"/>
    </font>
    <font>
      <sz val="16"/>
      <color theme="1"/>
      <name val="Calibri"/>
      <family val="2"/>
    </font>
    <font>
      <sz val="12"/>
      <color theme="1"/>
      <name val="Symbol"/>
      <family val="1"/>
      <charset val="2"/>
    </font>
    <font>
      <sz val="12"/>
      <color rgb="FFFF0000"/>
      <name val="Calibri"/>
      <family val="2"/>
      <scheme val="minor"/>
    </font>
    <font>
      <vertAlign val="subscript"/>
      <sz val="12"/>
      <color theme="1"/>
      <name val="Calibri"/>
      <family val="2"/>
      <scheme val="minor"/>
    </font>
    <font>
      <b/>
      <sz val="20"/>
      <name val="Calibri"/>
      <family val="2"/>
      <scheme val="minor"/>
    </font>
    <font>
      <b/>
      <sz val="14"/>
      <name val="Calibri"/>
      <family val="2"/>
      <scheme val="minor"/>
    </font>
    <font>
      <sz val="14"/>
      <name val="Calibri"/>
      <family val="2"/>
      <scheme val="minor"/>
    </font>
    <font>
      <vertAlign val="superscript"/>
      <sz val="12"/>
      <color theme="1"/>
      <name val="Calibri"/>
      <family val="2"/>
      <scheme val="minor"/>
    </font>
    <font>
      <b/>
      <vertAlign val="subscript"/>
      <sz val="12"/>
      <color theme="1"/>
      <name val="Calibri"/>
      <family val="2"/>
      <scheme val="minor"/>
    </font>
    <font>
      <b/>
      <sz val="12"/>
      <color rgb="FFFF0000"/>
      <name val="Calibri"/>
      <family val="2"/>
      <scheme val="minor"/>
    </font>
    <font>
      <sz val="10"/>
      <color theme="1"/>
      <name val="Calibri"/>
      <family val="2"/>
      <scheme val="minor"/>
    </font>
    <font>
      <sz val="11"/>
      <name val="Calibri"/>
      <family val="2"/>
      <scheme val="minor"/>
    </font>
    <font>
      <b/>
      <vertAlign val="superscript"/>
      <sz val="14"/>
      <color theme="1"/>
      <name val="Calibri"/>
      <family val="2"/>
      <scheme val="minor"/>
    </font>
    <font>
      <sz val="12"/>
      <name val="Calibri"/>
      <family val="2"/>
      <scheme val="minor"/>
    </font>
    <font>
      <vertAlign val="superscript"/>
      <sz val="12"/>
      <name val="Calibri"/>
      <family val="2"/>
      <scheme val="minor"/>
    </font>
    <font>
      <b/>
      <sz val="12"/>
      <name val="Calibri"/>
      <family val="2"/>
      <scheme val="minor"/>
    </font>
    <font>
      <sz val="16"/>
      <color theme="1"/>
      <name val="Calibri"/>
      <family val="1"/>
      <charset val="2"/>
    </font>
    <font>
      <b/>
      <sz val="24"/>
      <color theme="1"/>
      <name val="Calibri"/>
      <family val="2"/>
      <scheme val="minor"/>
    </font>
    <font>
      <b/>
      <sz val="24"/>
      <color theme="1"/>
      <name val="Calibri"/>
      <family val="2"/>
    </font>
    <font>
      <sz val="24"/>
      <color theme="1"/>
      <name val="Calibri"/>
      <family val="2"/>
      <scheme val="minor"/>
    </font>
    <font>
      <vertAlign val="subscript"/>
      <sz val="12"/>
      <name val="Calibri"/>
      <family val="2"/>
      <scheme val="minor"/>
    </font>
    <font>
      <b/>
      <sz val="12"/>
      <color rgb="FF00A249"/>
      <name val="Calibri"/>
      <family val="2"/>
      <scheme val="minor"/>
    </font>
    <font>
      <sz val="13"/>
      <name val="Calibri"/>
      <family val="2"/>
      <scheme val="minor"/>
    </font>
    <font>
      <b/>
      <sz val="18"/>
      <name val="Calibri"/>
      <family val="2"/>
      <scheme val="minor"/>
    </font>
    <font>
      <sz val="10"/>
      <name val="Calibri"/>
      <family val="2"/>
      <scheme val="minor"/>
    </font>
    <font>
      <b/>
      <sz val="10"/>
      <name val="Calibri"/>
      <family val="2"/>
      <scheme val="minor"/>
    </font>
    <font>
      <sz val="12"/>
      <color indexed="10"/>
      <name val="Calibri"/>
      <family val="2"/>
      <scheme val="minor"/>
    </font>
    <font>
      <b/>
      <sz val="26"/>
      <color theme="1"/>
      <name val="Calibri"/>
      <family val="2"/>
      <scheme val="minor"/>
    </font>
    <font>
      <b/>
      <sz val="16"/>
      <color theme="1"/>
      <name val="Calibri"/>
      <family val="2"/>
      <scheme val="minor"/>
    </font>
    <font>
      <sz val="16"/>
      <color theme="1"/>
      <name val="Calibri"/>
      <family val="1"/>
      <charset val="2"/>
      <scheme val="minor"/>
    </font>
    <font>
      <sz val="8"/>
      <name val="Calibri"/>
      <family val="2"/>
      <scheme val="minor"/>
    </font>
    <font>
      <b/>
      <sz val="11"/>
      <name val="Calibri"/>
      <family val="2"/>
      <scheme val="minor"/>
    </font>
    <font>
      <sz val="11"/>
      <color rgb="FF9C0006"/>
      <name val="Calibri"/>
      <family val="2"/>
      <scheme val="minor"/>
    </font>
    <font>
      <b/>
      <sz val="16"/>
      <name val="Calibri"/>
      <family val="2"/>
      <scheme val="minor"/>
    </font>
    <font>
      <b/>
      <vertAlign val="superscript"/>
      <sz val="12"/>
      <name val="Calibri"/>
      <family val="2"/>
      <scheme val="minor"/>
    </font>
    <font>
      <b/>
      <sz val="10"/>
      <color theme="1"/>
      <name val="Calibri"/>
      <family val="2"/>
      <scheme val="minor"/>
    </font>
    <font>
      <b/>
      <sz val="12"/>
      <color rgb="FF0066FF"/>
      <name val="Calibri"/>
      <family val="2"/>
      <scheme val="minor"/>
    </font>
    <font>
      <b/>
      <sz val="13"/>
      <name val="Calibri"/>
      <family val="2"/>
      <scheme val="minor"/>
    </font>
    <font>
      <b/>
      <sz val="20"/>
      <color rgb="FF0066FF"/>
      <name val="Calibri"/>
      <family val="2"/>
      <scheme val="minor"/>
    </font>
    <font>
      <vertAlign val="subscript"/>
      <sz val="16"/>
      <color theme="1"/>
      <name val="Calibri"/>
      <family val="2"/>
      <scheme val="minor"/>
    </font>
    <font>
      <vertAlign val="subscript"/>
      <sz val="16"/>
      <color theme="1"/>
      <name val="Calibri"/>
      <family val="2"/>
    </font>
    <font>
      <b/>
      <sz val="20"/>
      <color rgb="FFFF0000"/>
      <name val="Calibri"/>
      <family val="2"/>
      <scheme val="minor"/>
    </font>
    <font>
      <b/>
      <sz val="20"/>
      <color rgb="FF0000FF"/>
      <name val="Calibri"/>
      <family val="2"/>
      <scheme val="minor"/>
    </font>
    <font>
      <b/>
      <sz val="18"/>
      <color rgb="FF0000FF"/>
      <name val="Calibri"/>
      <family val="2"/>
      <scheme val="minor"/>
    </font>
    <font>
      <sz val="18"/>
      <name val="Calibri"/>
      <family val="2"/>
      <scheme val="minor"/>
    </font>
    <font>
      <sz val="16"/>
      <name val="Calibri"/>
      <family val="2"/>
      <scheme val="minor"/>
    </font>
    <font>
      <sz val="10"/>
      <color indexed="10"/>
      <name val="Calibri"/>
      <family val="2"/>
      <scheme val="minor"/>
    </font>
    <font>
      <b/>
      <sz val="10"/>
      <color rgb="FF0066FF"/>
      <name val="Calibri"/>
      <family val="2"/>
      <scheme val="minor"/>
    </font>
    <font>
      <b/>
      <sz val="11"/>
      <color rgb="FF0066FF"/>
      <name val="Calibri"/>
      <family val="2"/>
      <scheme val="minor"/>
    </font>
    <font>
      <b/>
      <sz val="11"/>
      <color rgb="FFFF0000"/>
      <name val="Calibri"/>
      <family val="2"/>
      <scheme val="minor"/>
    </font>
    <font>
      <b/>
      <sz val="16"/>
      <color rgb="FF0066FF"/>
      <name val="Calibri"/>
      <family val="2"/>
      <scheme val="minor"/>
    </font>
    <font>
      <b/>
      <sz val="16"/>
      <color rgb="FF0000FF"/>
      <name val="Calibri"/>
      <family val="2"/>
      <scheme val="minor"/>
    </font>
    <font>
      <b/>
      <sz val="14"/>
      <color rgb="FF0000FF"/>
      <name val="Calibri"/>
      <family val="2"/>
      <scheme val="minor"/>
    </font>
    <font>
      <b/>
      <i/>
      <sz val="14"/>
      <color rgb="FF0000FF"/>
      <name val="Calibri"/>
      <family val="2"/>
      <scheme val="minor"/>
    </font>
    <font>
      <b/>
      <sz val="22"/>
      <color rgb="FF0000FF"/>
      <name val="Calibri"/>
      <family val="2"/>
      <scheme val="minor"/>
    </font>
    <font>
      <b/>
      <sz val="12"/>
      <color rgb="FF0000FF"/>
      <name val="Calibri"/>
      <family val="2"/>
      <scheme val="minor"/>
    </font>
    <font>
      <b/>
      <sz val="11"/>
      <color rgb="FF0000FF"/>
      <name val="Calibri"/>
      <family val="2"/>
      <scheme val="minor"/>
    </font>
    <font>
      <b/>
      <sz val="12"/>
      <color theme="6" tint="-0.499984740745262"/>
      <name val="Brush Script MT"/>
      <family val="4"/>
    </font>
    <font>
      <sz val="14"/>
      <color rgb="FFFF0000"/>
      <name val="Calibri"/>
      <family val="2"/>
      <scheme val="minor"/>
    </font>
  </fonts>
  <fills count="24">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CCFFFF"/>
        <bgColor indexed="64"/>
      </patternFill>
    </fill>
    <fill>
      <patternFill patternType="solid">
        <fgColor rgb="FFCCFFCC"/>
        <bgColor indexed="64"/>
      </patternFill>
    </fill>
    <fill>
      <patternFill patternType="solid">
        <fgColor rgb="FFFBD5E7"/>
        <bgColor indexed="64"/>
      </patternFill>
    </fill>
    <fill>
      <patternFill patternType="solid">
        <fgColor rgb="FFB3F6FB"/>
        <bgColor indexed="64"/>
      </patternFill>
    </fill>
    <fill>
      <patternFill patternType="solid">
        <fgColor rgb="FF97E4FF"/>
        <bgColor indexed="64"/>
      </patternFill>
    </fill>
    <fill>
      <patternFill patternType="solid">
        <fgColor rgb="FFF3E7FF"/>
        <bgColor indexed="64"/>
      </patternFill>
    </fill>
    <fill>
      <patternFill patternType="solid">
        <fgColor rgb="FFF9F3FF"/>
        <bgColor indexed="64"/>
      </patternFill>
    </fill>
    <fill>
      <patternFill patternType="solid">
        <fgColor rgb="FF00B050"/>
        <bgColor indexed="64"/>
      </patternFill>
    </fill>
    <fill>
      <patternFill patternType="solid">
        <fgColor rgb="FFFFC7CE"/>
      </patternFill>
    </fill>
    <fill>
      <patternFill patternType="solid">
        <fgColor rgb="FFFDE9B1"/>
        <bgColor indexed="64"/>
      </patternFill>
    </fill>
    <fill>
      <patternFill patternType="solid">
        <fgColor theme="2"/>
        <bgColor indexed="64"/>
      </patternFill>
    </fill>
    <fill>
      <patternFill patternType="solid">
        <fgColor rgb="FFFFFFD9"/>
        <bgColor indexed="64"/>
      </patternFill>
    </fill>
    <fill>
      <patternFill patternType="solid">
        <fgColor rgb="FF00CC99"/>
        <bgColor indexed="64"/>
      </patternFill>
    </fill>
    <fill>
      <patternFill patternType="solid">
        <fgColor rgb="FFFFE5B3"/>
        <bgColor indexed="64"/>
      </patternFill>
    </fill>
    <fill>
      <patternFill patternType="solid">
        <fgColor rgb="FFE6E9FA"/>
        <bgColor indexed="64"/>
      </patternFill>
    </fill>
    <fill>
      <patternFill patternType="solid">
        <fgColor rgb="FFFFD1D8"/>
        <bgColor indexed="64"/>
      </patternFill>
    </fill>
    <fill>
      <patternFill patternType="solid">
        <fgColor rgb="FF92D050"/>
        <bgColor indexed="64"/>
      </patternFill>
    </fill>
    <fill>
      <patternFill patternType="solid">
        <fgColor rgb="FFFFE1E5"/>
        <bgColor indexed="64"/>
      </patternFill>
    </fill>
    <fill>
      <patternFill patternType="solid">
        <fgColor rgb="FFD2EBB7"/>
        <bgColor indexed="64"/>
      </patternFill>
    </fill>
    <fill>
      <patternFill patternType="solid">
        <fgColor theme="4" tint="0.59999389629810485"/>
        <bgColor indexed="64"/>
      </patternFill>
    </fill>
  </fills>
  <borders count="2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double">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style="thin">
        <color indexed="64"/>
      </left>
      <right style="thin">
        <color indexed="64"/>
      </right>
      <top style="medium">
        <color indexed="64"/>
      </top>
      <bottom style="thin">
        <color indexed="64"/>
      </bottom>
      <diagonal/>
    </border>
    <border>
      <left/>
      <right style="medium">
        <color indexed="64"/>
      </right>
      <top style="double">
        <color indexed="64"/>
      </top>
      <bottom/>
      <diagonal/>
    </border>
    <border>
      <left/>
      <right/>
      <top style="double">
        <color indexed="64"/>
      </top>
      <bottom/>
      <diagonal/>
    </border>
    <border>
      <left/>
      <right/>
      <top style="double">
        <color indexed="64"/>
      </top>
      <bottom style="medium">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hair">
        <color indexed="64"/>
      </left>
      <right style="medium">
        <color indexed="64"/>
      </right>
      <top/>
      <bottom/>
      <diagonal/>
    </border>
    <border>
      <left/>
      <right style="hair">
        <color indexed="64"/>
      </right>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bottom/>
      <diagonal/>
    </border>
    <border>
      <left/>
      <right style="medium">
        <color indexed="64"/>
      </right>
      <top style="double">
        <color rgb="FF0066FF"/>
      </top>
      <bottom/>
      <diagonal/>
    </border>
    <border>
      <left/>
      <right style="medium">
        <color indexed="64"/>
      </right>
      <top/>
      <bottom style="double">
        <color rgb="FF0066FF"/>
      </bottom>
      <diagonal/>
    </border>
    <border>
      <left/>
      <right style="thin">
        <color indexed="64"/>
      </right>
      <top style="thin">
        <color indexed="64"/>
      </top>
      <bottom style="medium">
        <color rgb="FFFF0000"/>
      </bottom>
      <diagonal/>
    </border>
    <border>
      <left style="thin">
        <color indexed="64"/>
      </left>
      <right style="medium">
        <color indexed="64"/>
      </right>
      <top style="thin">
        <color indexed="64"/>
      </top>
      <bottom style="medium">
        <color rgb="FFFF0000"/>
      </bottom>
      <diagonal/>
    </border>
    <border>
      <left style="medium">
        <color indexed="64"/>
      </left>
      <right style="thin">
        <color indexed="64"/>
      </right>
      <top style="medium">
        <color rgb="FFFF0000"/>
      </top>
      <bottom/>
      <diagonal/>
    </border>
    <border>
      <left style="thin">
        <color indexed="64"/>
      </left>
      <right style="medium">
        <color indexed="64"/>
      </right>
      <top style="medium">
        <color rgb="FFFF0000"/>
      </top>
      <bottom/>
      <diagonal/>
    </border>
    <border>
      <left/>
      <right style="thin">
        <color indexed="64"/>
      </right>
      <top style="medium">
        <color rgb="FFFF0000"/>
      </top>
      <bottom style="thin">
        <color indexed="64"/>
      </bottom>
      <diagonal/>
    </border>
    <border>
      <left style="double">
        <color rgb="FF0066FF"/>
      </left>
      <right/>
      <top style="double">
        <color rgb="FF0066FF"/>
      </top>
      <bottom style="hair">
        <color indexed="64"/>
      </bottom>
      <diagonal/>
    </border>
    <border>
      <left/>
      <right style="thin">
        <color indexed="64"/>
      </right>
      <top style="double">
        <color rgb="FF0066FF"/>
      </top>
      <bottom style="hair">
        <color indexed="64"/>
      </bottom>
      <diagonal/>
    </border>
    <border>
      <left style="thin">
        <color indexed="64"/>
      </left>
      <right style="medium">
        <color indexed="64"/>
      </right>
      <top style="double">
        <color rgb="FF0066FF"/>
      </top>
      <bottom/>
      <diagonal/>
    </border>
    <border>
      <left style="medium">
        <color indexed="64"/>
      </left>
      <right style="hair">
        <color indexed="64"/>
      </right>
      <top style="double">
        <color rgb="FF0066FF"/>
      </top>
      <bottom/>
      <diagonal/>
    </border>
    <border>
      <left style="medium">
        <color indexed="64"/>
      </left>
      <right style="double">
        <color rgb="FF0066FF"/>
      </right>
      <top style="double">
        <color rgb="FF0066FF"/>
      </top>
      <bottom/>
      <diagonal/>
    </border>
    <border>
      <left style="double">
        <color rgb="FF0066FF"/>
      </left>
      <right/>
      <top style="hair">
        <color indexed="64"/>
      </top>
      <bottom style="double">
        <color rgb="FF0066FF"/>
      </bottom>
      <diagonal/>
    </border>
    <border>
      <left/>
      <right style="thin">
        <color indexed="64"/>
      </right>
      <top style="hair">
        <color indexed="64"/>
      </top>
      <bottom style="double">
        <color rgb="FF0066FF"/>
      </bottom>
      <diagonal/>
    </border>
    <border>
      <left style="thin">
        <color indexed="64"/>
      </left>
      <right style="medium">
        <color indexed="64"/>
      </right>
      <top style="hair">
        <color indexed="64"/>
      </top>
      <bottom style="double">
        <color rgb="FF0066FF"/>
      </bottom>
      <diagonal/>
    </border>
    <border>
      <left style="medium">
        <color indexed="64"/>
      </left>
      <right style="hair">
        <color indexed="64"/>
      </right>
      <top/>
      <bottom style="double">
        <color rgb="FF0066FF"/>
      </bottom>
      <diagonal/>
    </border>
    <border>
      <left style="medium">
        <color indexed="64"/>
      </left>
      <right style="double">
        <color rgb="FF0066FF"/>
      </right>
      <top/>
      <bottom style="double">
        <color rgb="FF0066FF"/>
      </bottom>
      <diagonal/>
    </border>
    <border>
      <left/>
      <right style="thin">
        <color indexed="64"/>
      </right>
      <top style="medium">
        <color rgb="FFFF0000"/>
      </top>
      <bottom/>
      <diagonal/>
    </border>
    <border>
      <left style="thin">
        <color indexed="64"/>
      </left>
      <right/>
      <top style="thin">
        <color indexed="64"/>
      </top>
      <bottom style="medium">
        <color rgb="FFFF0000"/>
      </bottom>
      <diagonal/>
    </border>
    <border>
      <left style="medium">
        <color indexed="64"/>
      </left>
      <right style="thin">
        <color indexed="64"/>
      </right>
      <top style="thin">
        <color indexed="64"/>
      </top>
      <bottom style="medium">
        <color rgb="FFFF0000"/>
      </bottom>
      <diagonal/>
    </border>
    <border>
      <left/>
      <right style="medium">
        <color indexed="64"/>
      </right>
      <top style="thin">
        <color indexed="64"/>
      </top>
      <bottom style="medium">
        <color rgb="FFFF0000"/>
      </bottom>
      <diagonal/>
    </border>
    <border>
      <left/>
      <right style="thin">
        <color indexed="64"/>
      </right>
      <top/>
      <bottom style="medium">
        <color rgb="FFFF0000"/>
      </bottom>
      <diagonal/>
    </border>
    <border>
      <left style="medium">
        <color indexed="64"/>
      </left>
      <right style="thin">
        <color indexed="64"/>
      </right>
      <top/>
      <bottom style="medium">
        <color rgb="FFFF0000"/>
      </bottom>
      <diagonal/>
    </border>
    <border>
      <left style="thin">
        <color indexed="64"/>
      </left>
      <right style="medium">
        <color indexed="64"/>
      </right>
      <top/>
      <bottom style="medium">
        <color rgb="FFFF0000"/>
      </bottom>
      <diagonal/>
    </border>
    <border>
      <left style="medium">
        <color indexed="64"/>
      </left>
      <right/>
      <top style="medium">
        <color rgb="FFFF0000"/>
      </top>
      <bottom/>
      <diagonal/>
    </border>
    <border>
      <left style="thin">
        <color indexed="64"/>
      </left>
      <right style="medium">
        <color indexed="64"/>
      </right>
      <top style="medium">
        <color rgb="FFFF0000"/>
      </top>
      <bottom style="thin">
        <color indexed="64"/>
      </bottom>
      <diagonal/>
    </border>
    <border>
      <left style="medium">
        <color indexed="64"/>
      </left>
      <right/>
      <top/>
      <bottom style="medium">
        <color rgb="FFFF0000"/>
      </bottom>
      <diagonal/>
    </border>
    <border>
      <left/>
      <right style="medium">
        <color indexed="64"/>
      </right>
      <top/>
      <bottom style="medium">
        <color rgb="FFFF0000"/>
      </bottom>
      <diagonal/>
    </border>
    <border>
      <left/>
      <right style="hair">
        <color indexed="64"/>
      </right>
      <top style="medium">
        <color rgb="FFFF0000"/>
      </top>
      <bottom style="hair">
        <color indexed="64"/>
      </bottom>
      <diagonal/>
    </border>
    <border>
      <left/>
      <right/>
      <top style="hair">
        <color indexed="64"/>
      </top>
      <bottom style="medium">
        <color rgb="FFFF0000"/>
      </bottom>
      <diagonal/>
    </border>
    <border>
      <left style="hair">
        <color indexed="64"/>
      </left>
      <right style="medium">
        <color indexed="64"/>
      </right>
      <top style="hair">
        <color indexed="64"/>
      </top>
      <bottom style="medium">
        <color rgb="FFFF0000"/>
      </bottom>
      <diagonal/>
    </border>
    <border>
      <left style="medium">
        <color indexed="64"/>
      </left>
      <right style="hair">
        <color indexed="64"/>
      </right>
      <top style="hair">
        <color indexed="64"/>
      </top>
      <bottom style="medium">
        <color rgb="FFFF0000"/>
      </bottom>
      <diagonal/>
    </border>
    <border>
      <left style="double">
        <color rgb="FF0000FF"/>
      </left>
      <right/>
      <top style="double">
        <color rgb="FF0000FF"/>
      </top>
      <bottom/>
      <diagonal/>
    </border>
    <border>
      <left/>
      <right style="medium">
        <color indexed="64"/>
      </right>
      <top style="double">
        <color rgb="FF0000FF"/>
      </top>
      <bottom/>
      <diagonal/>
    </border>
    <border>
      <left style="medium">
        <color indexed="64"/>
      </left>
      <right/>
      <top style="double">
        <color rgb="FF0000FF"/>
      </top>
      <bottom/>
      <diagonal/>
    </border>
    <border>
      <left/>
      <right style="double">
        <color rgb="FF0000FF"/>
      </right>
      <top style="double">
        <color rgb="FF0000FF"/>
      </top>
      <bottom/>
      <diagonal/>
    </border>
    <border>
      <left style="double">
        <color rgb="FF0000FF"/>
      </left>
      <right/>
      <top/>
      <bottom/>
      <diagonal/>
    </border>
    <border>
      <left/>
      <right style="double">
        <color rgb="FF0000FF"/>
      </right>
      <top/>
      <bottom style="medium">
        <color rgb="FFFF0000"/>
      </bottom>
      <diagonal/>
    </border>
    <border>
      <left/>
      <right style="double">
        <color rgb="FF0000FF"/>
      </right>
      <top style="medium">
        <color rgb="FFFF0000"/>
      </top>
      <bottom/>
      <diagonal/>
    </border>
    <border>
      <left/>
      <right style="double">
        <color rgb="FF0000FF"/>
      </right>
      <top/>
      <bottom/>
      <diagonal/>
    </border>
    <border>
      <left style="double">
        <color rgb="FF0000FF"/>
      </left>
      <right/>
      <top/>
      <bottom style="double">
        <color rgb="FF0000FF"/>
      </bottom>
      <diagonal/>
    </border>
    <border>
      <left/>
      <right style="medium">
        <color indexed="64"/>
      </right>
      <top/>
      <bottom style="double">
        <color rgb="FF0000FF"/>
      </bottom>
      <diagonal/>
    </border>
    <border>
      <left style="medium">
        <color indexed="64"/>
      </left>
      <right/>
      <top/>
      <bottom style="double">
        <color rgb="FF0000FF"/>
      </bottom>
      <diagonal/>
    </border>
    <border>
      <left/>
      <right style="double">
        <color rgb="FF0000FF"/>
      </right>
      <top/>
      <bottom style="double">
        <color rgb="FF0000FF"/>
      </bottom>
      <diagonal/>
    </border>
    <border>
      <left/>
      <right/>
      <top style="double">
        <color rgb="FF0000FF"/>
      </top>
      <bottom/>
      <diagonal/>
    </border>
    <border>
      <left style="thin">
        <color indexed="64"/>
      </left>
      <right style="medium">
        <color indexed="64"/>
      </right>
      <top style="double">
        <color rgb="FF0000FF"/>
      </top>
      <bottom/>
      <diagonal/>
    </border>
    <border>
      <left style="medium">
        <color indexed="64"/>
      </left>
      <right style="thin">
        <color indexed="64"/>
      </right>
      <top style="double">
        <color rgb="FF0000FF"/>
      </top>
      <bottom/>
      <diagonal/>
    </border>
    <border>
      <left style="medium">
        <color indexed="64"/>
      </left>
      <right style="double">
        <color rgb="FF0000FF"/>
      </right>
      <top style="double">
        <color rgb="FF0000FF"/>
      </top>
      <bottom/>
      <diagonal/>
    </border>
    <border>
      <left style="double">
        <color rgb="FF0000FF"/>
      </left>
      <right/>
      <top style="thin">
        <color indexed="64"/>
      </top>
      <bottom style="medium">
        <color rgb="FFFF0000"/>
      </bottom>
      <diagonal/>
    </border>
    <border>
      <left style="medium">
        <color indexed="64"/>
      </left>
      <right style="double">
        <color rgb="FF0000FF"/>
      </right>
      <top/>
      <bottom/>
      <diagonal/>
    </border>
    <border>
      <left style="double">
        <color rgb="FF0000FF"/>
      </left>
      <right/>
      <top style="medium">
        <color rgb="FFFF0000"/>
      </top>
      <bottom style="double">
        <color rgb="FF0000FF"/>
      </bottom>
      <diagonal/>
    </border>
    <border>
      <left/>
      <right/>
      <top style="medium">
        <color rgb="FFFF0000"/>
      </top>
      <bottom style="double">
        <color rgb="FF0000FF"/>
      </bottom>
      <diagonal/>
    </border>
    <border>
      <left/>
      <right style="medium">
        <color indexed="64"/>
      </right>
      <top style="medium">
        <color rgb="FFFF0000"/>
      </top>
      <bottom style="double">
        <color rgb="FF0000FF"/>
      </bottom>
      <diagonal/>
    </border>
    <border>
      <left style="medium">
        <color indexed="64"/>
      </left>
      <right style="double">
        <color rgb="FF0000FF"/>
      </right>
      <top/>
      <bottom style="double">
        <color rgb="FF0000FF"/>
      </bottom>
      <diagonal/>
    </border>
    <border>
      <left style="double">
        <color rgb="FF0000FF"/>
      </left>
      <right/>
      <top style="double">
        <color rgb="FF0000FF"/>
      </top>
      <bottom style="thin">
        <color indexed="64"/>
      </bottom>
      <diagonal/>
    </border>
    <border>
      <left/>
      <right style="thin">
        <color indexed="64"/>
      </right>
      <top style="double">
        <color rgb="FF0000FF"/>
      </top>
      <bottom style="thin">
        <color indexed="64"/>
      </bottom>
      <diagonal/>
    </border>
    <border>
      <left/>
      <right style="medium">
        <color indexed="64"/>
      </right>
      <top style="double">
        <color rgb="FF0000FF"/>
      </top>
      <bottom style="thin">
        <color indexed="64"/>
      </bottom>
      <diagonal/>
    </border>
    <border>
      <left style="double">
        <color rgb="FF0000FF"/>
      </left>
      <right style="thin">
        <color indexed="64"/>
      </right>
      <top style="thin">
        <color indexed="64"/>
      </top>
      <bottom/>
      <diagonal/>
    </border>
    <border>
      <left/>
      <right/>
      <top style="double">
        <color rgb="FF0000FF"/>
      </top>
      <bottom style="thin">
        <color indexed="64"/>
      </bottom>
      <diagonal/>
    </border>
    <border>
      <left style="medium">
        <color indexed="64"/>
      </left>
      <right style="thin">
        <color indexed="64"/>
      </right>
      <top style="double">
        <color rgb="FF0000FF"/>
      </top>
      <bottom style="thin">
        <color indexed="64"/>
      </bottom>
      <diagonal/>
    </border>
    <border>
      <left style="thin">
        <color indexed="64"/>
      </left>
      <right style="medium">
        <color indexed="64"/>
      </right>
      <top style="double">
        <color rgb="FF0000FF"/>
      </top>
      <bottom style="thin">
        <color indexed="64"/>
      </bottom>
      <diagonal/>
    </border>
    <border>
      <left style="medium">
        <color indexed="64"/>
      </left>
      <right style="thin">
        <color indexed="64"/>
      </right>
      <top/>
      <bottom style="double">
        <color rgb="FF0000FF"/>
      </bottom>
      <diagonal/>
    </border>
    <border>
      <left style="medium">
        <color indexed="64"/>
      </left>
      <right style="double">
        <color rgb="FF0000FF"/>
      </right>
      <top style="medium">
        <color rgb="FFFF0000"/>
      </top>
      <bottom/>
      <diagonal/>
    </border>
    <border>
      <left style="thin">
        <color indexed="64"/>
      </left>
      <right style="medium">
        <color indexed="64"/>
      </right>
      <top/>
      <bottom style="double">
        <color rgb="FF0000FF"/>
      </bottom>
      <diagonal/>
    </border>
    <border>
      <left style="double">
        <color rgb="FF0000FF"/>
      </left>
      <right/>
      <top style="medium">
        <color rgb="FFFF0000"/>
      </top>
      <bottom style="thin">
        <color indexed="64"/>
      </bottom>
      <diagonal/>
    </border>
    <border>
      <left style="double">
        <color rgb="FF0000FF"/>
      </left>
      <right/>
      <top style="hair">
        <color indexed="64"/>
      </top>
      <bottom style="medium">
        <color rgb="FFFF0000"/>
      </bottom>
      <diagonal/>
    </border>
    <border>
      <left/>
      <right/>
      <top/>
      <bottom style="double">
        <color rgb="FF0000FF"/>
      </bottom>
      <diagonal/>
    </border>
    <border>
      <left style="thin">
        <color indexed="64"/>
      </left>
      <right style="double">
        <color rgb="FF0000FF"/>
      </right>
      <top style="medium">
        <color rgb="FFFF0000"/>
      </top>
      <bottom/>
      <diagonal/>
    </border>
    <border>
      <left style="thin">
        <color indexed="64"/>
      </left>
      <right style="double">
        <color rgb="FF0000FF"/>
      </right>
      <top/>
      <bottom style="medium">
        <color rgb="FFFF0000"/>
      </bottom>
      <diagonal/>
    </border>
    <border>
      <left style="double">
        <color rgb="FF0000FF"/>
      </left>
      <right style="thin">
        <color indexed="64"/>
      </right>
      <top/>
      <bottom/>
      <diagonal/>
    </border>
    <border>
      <left style="double">
        <color rgb="FF0000FF"/>
      </left>
      <right style="thin">
        <color indexed="64"/>
      </right>
      <top/>
      <bottom style="double">
        <color rgb="FF0000FF"/>
      </bottom>
      <diagonal/>
    </border>
    <border>
      <left/>
      <right style="thin">
        <color indexed="64"/>
      </right>
      <top style="double">
        <color rgb="FF0000FF"/>
      </top>
      <bottom/>
      <diagonal/>
    </border>
    <border>
      <left/>
      <right style="thin">
        <color indexed="64"/>
      </right>
      <top/>
      <bottom style="double">
        <color rgb="FF0000FF"/>
      </bottom>
      <diagonal/>
    </border>
    <border>
      <left style="double">
        <color rgb="FF0000FF"/>
      </left>
      <right/>
      <top style="thin">
        <color indexed="64"/>
      </top>
      <bottom/>
      <diagonal/>
    </border>
    <border>
      <left style="thin">
        <color indexed="64"/>
      </left>
      <right style="double">
        <color rgb="FF0000FF"/>
      </right>
      <top style="double">
        <color rgb="FF0000FF"/>
      </top>
      <bottom/>
      <diagonal/>
    </border>
    <border>
      <left style="thin">
        <color indexed="64"/>
      </left>
      <right style="double">
        <color rgb="FF0000FF"/>
      </right>
      <top/>
      <bottom/>
      <diagonal/>
    </border>
    <border>
      <left style="thin">
        <color indexed="64"/>
      </left>
      <right style="double">
        <color rgb="FF0000FF"/>
      </right>
      <top/>
      <bottom style="double">
        <color rgb="FF0000FF"/>
      </bottom>
      <diagonal/>
    </border>
    <border>
      <left style="thin">
        <color indexed="64"/>
      </left>
      <right/>
      <top style="double">
        <color rgb="FF0000FF"/>
      </top>
      <bottom/>
      <diagonal/>
    </border>
    <border>
      <left style="thin">
        <color indexed="64"/>
      </left>
      <right/>
      <top/>
      <bottom style="double">
        <color rgb="FF0000FF"/>
      </bottom>
      <diagonal/>
    </border>
    <border>
      <left style="medium">
        <color indexed="64"/>
      </left>
      <right/>
      <top style="double">
        <color rgb="FF0000FF"/>
      </top>
      <bottom style="thin">
        <color indexed="64"/>
      </bottom>
      <diagonal/>
    </border>
    <border>
      <left style="double">
        <color rgb="FF0000FF"/>
      </left>
      <right/>
      <top style="thin">
        <color indexed="64"/>
      </top>
      <bottom style="double">
        <color rgb="FF0000FF"/>
      </bottom>
      <diagonal/>
    </border>
    <border>
      <left/>
      <right/>
      <top style="thin">
        <color indexed="64"/>
      </top>
      <bottom style="double">
        <color rgb="FF0000FF"/>
      </bottom>
      <diagonal/>
    </border>
    <border>
      <left style="hair">
        <color indexed="64"/>
      </left>
      <right style="medium">
        <color indexed="64"/>
      </right>
      <top style="thin">
        <color indexed="64"/>
      </top>
      <bottom style="double">
        <color rgb="FF0000FF"/>
      </bottom>
      <diagonal/>
    </border>
    <border>
      <left style="medium">
        <color indexed="64"/>
      </left>
      <right style="thin">
        <color indexed="64"/>
      </right>
      <top style="thin">
        <color indexed="64"/>
      </top>
      <bottom style="double">
        <color rgb="FF0000FF"/>
      </bottom>
      <diagonal/>
    </border>
    <border>
      <left style="thin">
        <color indexed="64"/>
      </left>
      <right style="medium">
        <color indexed="64"/>
      </right>
      <top style="thin">
        <color indexed="64"/>
      </top>
      <bottom style="double">
        <color rgb="FF0000FF"/>
      </bottom>
      <diagonal/>
    </border>
    <border>
      <left style="double">
        <color rgb="FF0000FF"/>
      </left>
      <right/>
      <top style="medium">
        <color rgb="FFFF0000"/>
      </top>
      <bottom/>
      <diagonal/>
    </border>
    <border>
      <left style="double">
        <color rgb="FF0000FF"/>
      </left>
      <right/>
      <top/>
      <bottom style="thin">
        <color indexed="64"/>
      </bottom>
      <diagonal/>
    </border>
    <border>
      <left style="double">
        <color rgb="FF0000FF"/>
      </left>
      <right style="thin">
        <color indexed="64"/>
      </right>
      <top style="thin">
        <color indexed="64"/>
      </top>
      <bottom style="thin">
        <color indexed="64"/>
      </bottom>
      <diagonal/>
    </border>
    <border>
      <left style="double">
        <color rgb="FF0000FF"/>
      </left>
      <right/>
      <top style="thin">
        <color indexed="64"/>
      </top>
      <bottom style="thin">
        <color indexed="64"/>
      </bottom>
      <diagonal/>
    </border>
    <border>
      <left style="thin">
        <color indexed="64"/>
      </left>
      <right style="thin">
        <color indexed="64"/>
      </right>
      <top/>
      <bottom style="double">
        <color rgb="FF0000FF"/>
      </bottom>
      <diagonal/>
    </border>
    <border>
      <left/>
      <right style="thin">
        <color indexed="64"/>
      </right>
      <top style="thin">
        <color indexed="64"/>
      </top>
      <bottom style="double">
        <color rgb="FF0000FF"/>
      </bottom>
      <diagonal/>
    </border>
    <border>
      <left/>
      <right style="medium">
        <color indexed="64"/>
      </right>
      <top style="thin">
        <color indexed="64"/>
      </top>
      <bottom style="double">
        <color rgb="FF0000FF"/>
      </bottom>
      <diagonal/>
    </border>
    <border>
      <left style="medium">
        <color indexed="64"/>
      </left>
      <right style="double">
        <color rgb="FF0000FF"/>
      </right>
      <top/>
      <bottom style="thin">
        <color indexed="64"/>
      </bottom>
      <diagonal/>
    </border>
    <border>
      <left style="medium">
        <color indexed="64"/>
      </left>
      <right style="double">
        <color rgb="FF0000FF"/>
      </right>
      <top style="thin">
        <color indexed="64"/>
      </top>
      <bottom/>
      <diagonal/>
    </border>
    <border>
      <left style="double">
        <color rgb="FF0000FF"/>
      </left>
      <right/>
      <top/>
      <bottom style="medium">
        <color rgb="FFFF0000"/>
      </bottom>
      <diagonal/>
    </border>
    <border>
      <left style="medium">
        <color indexed="64"/>
      </left>
      <right style="double">
        <color rgb="FF0000FF"/>
      </right>
      <top/>
      <bottom style="medium">
        <color rgb="FFFF0000"/>
      </bottom>
      <diagonal/>
    </border>
    <border>
      <left style="double">
        <color rgb="FF0000FF"/>
      </left>
      <right style="thin">
        <color indexed="64"/>
      </right>
      <top/>
      <bottom style="thin">
        <color indexed="64"/>
      </bottom>
      <diagonal/>
    </border>
    <border>
      <left style="double">
        <color rgb="FF0000FF"/>
      </left>
      <right/>
      <top style="double">
        <color rgb="FF0000FF"/>
      </top>
      <bottom style="thin">
        <color rgb="FF0000FF"/>
      </bottom>
      <diagonal/>
    </border>
    <border>
      <left/>
      <right/>
      <top style="double">
        <color rgb="FF0000FF"/>
      </top>
      <bottom style="thin">
        <color rgb="FF0000FF"/>
      </bottom>
      <diagonal/>
    </border>
    <border>
      <left/>
      <right style="double">
        <color rgb="FF0000FF"/>
      </right>
      <top style="double">
        <color rgb="FF0000FF"/>
      </top>
      <bottom style="thin">
        <color rgb="FF0000FF"/>
      </bottom>
      <diagonal/>
    </border>
    <border>
      <left/>
      <right/>
      <top/>
      <bottom style="medium">
        <color rgb="FFFF0000"/>
      </bottom>
      <diagonal/>
    </border>
    <border>
      <left/>
      <right/>
      <top style="medium">
        <color rgb="FFFF0000"/>
      </top>
      <bottom/>
      <diagonal/>
    </border>
    <border>
      <left/>
      <right style="medium">
        <color indexed="64"/>
      </right>
      <top style="medium">
        <color rgb="FFFF0000"/>
      </top>
      <bottom style="double">
        <color rgb="FFFF0000"/>
      </bottom>
      <diagonal/>
    </border>
    <border>
      <left/>
      <right style="thin">
        <color indexed="64"/>
      </right>
      <top/>
      <bottom style="thin">
        <color rgb="FFFF0000"/>
      </bottom>
      <diagonal/>
    </border>
    <border>
      <left/>
      <right style="thin">
        <color indexed="64"/>
      </right>
      <top style="thin">
        <color rgb="FFFF0000"/>
      </top>
      <bottom/>
      <diagonal/>
    </border>
    <border>
      <left/>
      <right style="medium">
        <color indexed="64"/>
      </right>
      <top style="medium">
        <color rgb="FFFF0000"/>
      </top>
      <bottom/>
      <diagonal/>
    </border>
    <border>
      <left style="medium">
        <color indexed="64"/>
      </left>
      <right style="thin">
        <color indexed="64"/>
      </right>
      <top style="medium">
        <color rgb="FFFF0000"/>
      </top>
      <bottom style="double">
        <color rgb="FFFF0000"/>
      </bottom>
      <diagonal/>
    </border>
    <border>
      <left style="thin">
        <color indexed="64"/>
      </left>
      <right style="thin">
        <color indexed="64"/>
      </right>
      <top style="medium">
        <color rgb="FFFF0000"/>
      </top>
      <bottom style="double">
        <color rgb="FFFF0000"/>
      </bottom>
      <diagonal/>
    </border>
    <border>
      <left style="thin">
        <color indexed="64"/>
      </left>
      <right style="thin">
        <color indexed="64"/>
      </right>
      <top/>
      <bottom style="medium">
        <color rgb="FFFF0000"/>
      </bottom>
      <diagonal/>
    </border>
    <border>
      <left style="thin">
        <color indexed="64"/>
      </left>
      <right style="thin">
        <color indexed="64"/>
      </right>
      <top style="medium">
        <color rgb="FFFF0000"/>
      </top>
      <bottom/>
      <diagonal/>
    </border>
    <border>
      <left/>
      <right/>
      <top style="medium">
        <color rgb="FFFF0000"/>
      </top>
      <bottom style="double">
        <color rgb="FFFF0000"/>
      </bottom>
      <diagonal/>
    </border>
    <border>
      <left style="thin">
        <color indexed="64"/>
      </left>
      <right/>
      <top style="medium">
        <color rgb="FFFF0000"/>
      </top>
      <bottom style="double">
        <color rgb="FFFF0000"/>
      </bottom>
      <diagonal/>
    </border>
    <border>
      <left style="thin">
        <color indexed="64"/>
      </left>
      <right/>
      <top/>
      <bottom style="medium">
        <color rgb="FFFF0000"/>
      </bottom>
      <diagonal/>
    </border>
    <border>
      <left style="thin">
        <color indexed="64"/>
      </left>
      <right/>
      <top style="medium">
        <color rgb="FFFF0000"/>
      </top>
      <bottom/>
      <diagonal/>
    </border>
    <border>
      <left style="medium">
        <color indexed="64"/>
      </left>
      <right/>
      <top style="medium">
        <color indexed="64"/>
      </top>
      <bottom style="medium">
        <color rgb="FFFF0000"/>
      </bottom>
      <diagonal/>
    </border>
    <border>
      <left/>
      <right/>
      <top style="medium">
        <color indexed="64"/>
      </top>
      <bottom style="medium">
        <color rgb="FFFF0000"/>
      </bottom>
      <diagonal/>
    </border>
    <border>
      <left/>
      <right style="medium">
        <color indexed="64"/>
      </right>
      <top style="medium">
        <color indexed="64"/>
      </top>
      <bottom style="medium">
        <color rgb="FFFF0000"/>
      </bottom>
      <diagonal/>
    </border>
    <border>
      <left style="medium">
        <color indexed="64"/>
      </left>
      <right style="thin">
        <color indexed="64"/>
      </right>
      <top/>
      <bottom style="medium">
        <color indexed="64"/>
      </bottom>
      <diagonal/>
    </border>
    <border>
      <left style="medium">
        <color indexed="64"/>
      </left>
      <right/>
      <top style="medium">
        <color indexed="64"/>
      </top>
      <bottom style="double">
        <color rgb="FFFF0000"/>
      </bottom>
      <diagonal/>
    </border>
    <border>
      <left/>
      <right style="thin">
        <color indexed="64"/>
      </right>
      <top style="medium">
        <color indexed="64"/>
      </top>
      <bottom style="double">
        <color rgb="FFFF0000"/>
      </bottom>
      <diagonal/>
    </border>
    <border>
      <left style="thin">
        <color indexed="64"/>
      </left>
      <right style="medium">
        <color indexed="64"/>
      </right>
      <top style="medium">
        <color indexed="64"/>
      </top>
      <bottom style="double">
        <color rgb="FFFF0000"/>
      </bottom>
      <diagonal/>
    </border>
    <border>
      <left style="thin">
        <color indexed="64"/>
      </left>
      <right style="medium">
        <color indexed="64"/>
      </right>
      <top style="double">
        <color rgb="FFFF0000"/>
      </top>
      <bottom/>
      <diagonal/>
    </border>
    <border>
      <left style="medium">
        <color indexed="64"/>
      </left>
      <right/>
      <top/>
      <bottom style="thin">
        <color rgb="FFFF0000"/>
      </bottom>
      <diagonal/>
    </border>
    <border>
      <left style="thin">
        <color indexed="64"/>
      </left>
      <right style="medium">
        <color indexed="64"/>
      </right>
      <top/>
      <bottom style="thin">
        <color rgb="FFFF0000"/>
      </bottom>
      <diagonal/>
    </border>
    <border>
      <left style="medium">
        <color indexed="64"/>
      </left>
      <right/>
      <top style="thin">
        <color rgb="FFFF0000"/>
      </top>
      <bottom/>
      <diagonal/>
    </border>
    <border>
      <left style="thin">
        <color indexed="64"/>
      </left>
      <right style="medium">
        <color indexed="64"/>
      </right>
      <top style="thin">
        <color rgb="FFFF0000"/>
      </top>
      <bottom/>
      <diagonal/>
    </border>
    <border>
      <left style="medium">
        <color indexed="64"/>
      </left>
      <right style="thin">
        <color indexed="64"/>
      </right>
      <top style="thin">
        <color indexed="64"/>
      </top>
      <bottom style="thin">
        <color rgb="FFFF0000"/>
      </bottom>
      <diagonal/>
    </border>
    <border>
      <left style="thin">
        <color indexed="64"/>
      </left>
      <right style="thin">
        <color indexed="64"/>
      </right>
      <top style="thin">
        <color indexed="64"/>
      </top>
      <bottom style="thin">
        <color rgb="FFFF0000"/>
      </bottom>
      <diagonal/>
    </border>
    <border>
      <left/>
      <right/>
      <top/>
      <bottom style="thin">
        <color rgb="FFFF0000"/>
      </bottom>
      <diagonal/>
    </border>
    <border>
      <left/>
      <right style="medium">
        <color indexed="64"/>
      </right>
      <top/>
      <bottom style="thin">
        <color rgb="FFFF0000"/>
      </bottom>
      <diagonal/>
    </border>
    <border>
      <left style="thin">
        <color indexed="64"/>
      </left>
      <right style="thin">
        <color indexed="64"/>
      </right>
      <top/>
      <bottom style="thin">
        <color rgb="FFFF0000"/>
      </bottom>
      <diagonal/>
    </border>
    <border>
      <left style="medium">
        <color indexed="64"/>
      </left>
      <right/>
      <top/>
      <bottom style="double">
        <color rgb="FFFF0000"/>
      </bottom>
      <diagonal/>
    </border>
    <border>
      <left style="thin">
        <color indexed="64"/>
      </left>
      <right style="thin">
        <color indexed="64"/>
      </right>
      <top/>
      <bottom style="double">
        <color rgb="FFFF0000"/>
      </bottom>
      <diagonal/>
    </border>
    <border>
      <left/>
      <right/>
      <top/>
      <bottom style="double">
        <color rgb="FFFF0000"/>
      </bottom>
      <diagonal/>
    </border>
    <border>
      <left/>
      <right style="medium">
        <color indexed="64"/>
      </right>
      <top/>
      <bottom style="double">
        <color rgb="FFFF0000"/>
      </bottom>
      <diagonal/>
    </border>
    <border>
      <left style="double">
        <color rgb="FF0000FF"/>
      </left>
      <right style="double">
        <color rgb="FF0000FF"/>
      </right>
      <top/>
      <bottom/>
      <diagonal/>
    </border>
    <border>
      <left/>
      <right/>
      <top style="thin">
        <color indexed="64"/>
      </top>
      <bottom style="medium">
        <color rgb="FFFF0000"/>
      </bottom>
      <diagonal/>
    </border>
    <border>
      <left/>
      <right/>
      <top style="medium">
        <color rgb="FFFF0000"/>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rgb="FF0000FF"/>
      </top>
      <bottom/>
      <diagonal/>
    </border>
    <border>
      <left/>
      <right/>
      <top style="double">
        <color rgb="FF0000FF"/>
      </top>
      <bottom style="double">
        <color rgb="FF0000FF"/>
      </bottom>
      <diagonal/>
    </border>
    <border>
      <left style="medium">
        <color indexed="64"/>
      </left>
      <right style="double">
        <color rgb="FF0000FF"/>
      </right>
      <top/>
      <bottom style="hair">
        <color indexed="64"/>
      </bottom>
      <diagonal/>
    </border>
    <border>
      <left style="medium">
        <color indexed="64"/>
      </left>
      <right style="thin">
        <color indexed="64"/>
      </right>
      <top style="double">
        <color indexed="64"/>
      </top>
      <bottom/>
      <diagonal/>
    </border>
    <border>
      <left style="medium">
        <color indexed="64"/>
      </left>
      <right style="double">
        <color rgb="FF0000FF"/>
      </right>
      <top style="hair">
        <color indexed="64"/>
      </top>
      <bottom/>
      <diagonal/>
    </border>
  </borders>
  <cellStyleXfs count="5">
    <xf numFmtId="0" fontId="0" fillId="0" borderId="0"/>
    <xf numFmtId="43" fontId="4" fillId="0" borderId="0" applyFont="0" applyFill="0" applyBorder="0" applyAlignment="0" applyProtection="0"/>
    <xf numFmtId="44" fontId="4" fillId="0" borderId="0" applyFont="0" applyFill="0" applyBorder="0" applyAlignment="0" applyProtection="0"/>
    <xf numFmtId="0" fontId="46" fillId="12" borderId="0" applyNumberFormat="0" applyBorder="0" applyAlignment="0" applyProtection="0"/>
    <xf numFmtId="9" fontId="4" fillId="0" borderId="0" applyFont="0" applyFill="0" applyBorder="0" applyAlignment="0" applyProtection="0"/>
  </cellStyleXfs>
  <cellXfs count="1387">
    <xf numFmtId="0" fontId="0" fillId="0" borderId="0" xfId="0"/>
    <xf numFmtId="0" fontId="2" fillId="0" borderId="0" xfId="0" applyFont="1"/>
    <xf numFmtId="0" fontId="8" fillId="0" borderId="0" xfId="0" applyFont="1"/>
    <xf numFmtId="0" fontId="10" fillId="0" borderId="0" xfId="0" applyFont="1" applyAlignment="1">
      <alignment wrapText="1"/>
    </xf>
    <xf numFmtId="0" fontId="0" fillId="0" borderId="0" xfId="0" applyBorder="1"/>
    <xf numFmtId="0" fontId="0" fillId="0" borderId="0" xfId="0" applyFont="1"/>
    <xf numFmtId="0" fontId="0" fillId="0" borderId="0" xfId="0" applyFont="1" applyAlignment="1">
      <alignment wrapText="1"/>
    </xf>
    <xf numFmtId="0" fontId="2" fillId="3" borderId="0" xfId="0" applyFont="1" applyFill="1" applyAlignment="1">
      <alignment horizontal="center" wrapText="1"/>
    </xf>
    <xf numFmtId="0" fontId="2" fillId="3" borderId="0" xfId="0" applyFont="1" applyFill="1" applyAlignment="1">
      <alignment horizontal="center" vertical="center" wrapText="1"/>
    </xf>
    <xf numFmtId="0" fontId="2" fillId="3" borderId="0" xfId="0" applyFont="1" applyFill="1"/>
    <xf numFmtId="167" fontId="10" fillId="5" borderId="2" xfId="0" applyNumberFormat="1" applyFont="1" applyFill="1" applyBorder="1" applyAlignment="1">
      <alignment wrapText="1"/>
    </xf>
    <xf numFmtId="0" fontId="0" fillId="3" borderId="0" xfId="0" applyFill="1"/>
    <xf numFmtId="0" fontId="0" fillId="3" borderId="0" xfId="0" applyFill="1" applyAlignment="1">
      <alignment wrapText="1"/>
    </xf>
    <xf numFmtId="0" fontId="11" fillId="3" borderId="0" xfId="0" applyFont="1" applyFill="1" applyAlignment="1">
      <alignment wrapText="1"/>
    </xf>
    <xf numFmtId="0" fontId="11" fillId="3" borderId="0" xfId="0" applyFont="1" applyFill="1" applyBorder="1" applyAlignment="1">
      <alignment vertical="center" wrapText="1"/>
    </xf>
    <xf numFmtId="0" fontId="10" fillId="3" borderId="0" xfId="0" applyFont="1" applyFill="1"/>
    <xf numFmtId="0" fontId="6" fillId="3" borderId="0" xfId="0" applyFont="1" applyFill="1" applyAlignment="1">
      <alignment horizontal="center" wrapText="1"/>
    </xf>
    <xf numFmtId="164" fontId="6" fillId="3" borderId="0" xfId="1" applyNumberFormat="1" applyFont="1" applyFill="1" applyBorder="1" applyAlignment="1">
      <alignment horizontal="center" wrapText="1"/>
    </xf>
    <xf numFmtId="164" fontId="29" fillId="3" borderId="0" xfId="1" applyNumberFormat="1" applyFont="1" applyFill="1" applyBorder="1" applyAlignment="1">
      <alignment horizontal="center" wrapText="1"/>
    </xf>
    <xf numFmtId="0" fontId="10" fillId="4" borderId="7" xfId="0" applyFont="1" applyFill="1" applyBorder="1" applyAlignment="1">
      <alignment horizontal="center" wrapText="1"/>
    </xf>
    <xf numFmtId="0" fontId="10" fillId="3" borderId="0" xfId="0" applyFont="1" applyFill="1" applyAlignment="1">
      <alignment horizontal="center" wrapText="1"/>
    </xf>
    <xf numFmtId="0" fontId="10" fillId="5" borderId="14" xfId="0" applyFont="1" applyFill="1" applyBorder="1" applyAlignment="1">
      <alignment horizontal="center" wrapText="1"/>
    </xf>
    <xf numFmtId="0" fontId="10" fillId="3" borderId="0" xfId="0" applyFont="1" applyFill="1" applyAlignment="1">
      <alignment horizontal="center" vertical="center" wrapText="1"/>
    </xf>
    <xf numFmtId="0" fontId="10" fillId="3" borderId="0" xfId="0" applyFont="1" applyFill="1" applyAlignment="1">
      <alignment wrapText="1"/>
    </xf>
    <xf numFmtId="0" fontId="6" fillId="3" borderId="0" xfId="0" applyFont="1" applyFill="1" applyAlignment="1">
      <alignment horizontal="center" vertical="center" wrapText="1"/>
    </xf>
    <xf numFmtId="0" fontId="6" fillId="3" borderId="0" xfId="0" applyFont="1" applyFill="1" applyAlignment="1">
      <alignment vertical="center"/>
    </xf>
    <xf numFmtId="0" fontId="6" fillId="3" borderId="0" xfId="0" applyFont="1" applyFill="1" applyAlignment="1">
      <alignment vertical="center" textRotation="90" wrapText="1"/>
    </xf>
    <xf numFmtId="0" fontId="2" fillId="3" borderId="0" xfId="0" applyFont="1" applyFill="1" applyBorder="1"/>
    <xf numFmtId="0" fontId="0" fillId="3" borderId="0" xfId="0" applyFill="1" applyBorder="1"/>
    <xf numFmtId="0" fontId="2" fillId="3" borderId="0" xfId="0" applyFont="1" applyFill="1" applyBorder="1" applyAlignment="1">
      <alignment vertical="center" wrapText="1"/>
    </xf>
    <xf numFmtId="0" fontId="20" fillId="3" borderId="0" xfId="0" applyFont="1" applyFill="1" applyBorder="1" applyAlignment="1">
      <alignment vertical="center"/>
    </xf>
    <xf numFmtId="0" fontId="12" fillId="3" borderId="0" xfId="0" applyFont="1" applyFill="1" applyAlignment="1">
      <alignment vertical="center"/>
    </xf>
    <xf numFmtId="0" fontId="3" fillId="3" borderId="18" xfId="0" applyFont="1" applyFill="1" applyBorder="1" applyAlignment="1">
      <alignment horizontal="center" vertical="center"/>
    </xf>
    <xf numFmtId="0" fontId="19" fillId="3" borderId="18" xfId="0" applyFont="1" applyFill="1" applyBorder="1" applyAlignment="1">
      <alignment vertical="center"/>
    </xf>
    <xf numFmtId="0" fontId="20" fillId="3" borderId="30" xfId="0" applyFont="1" applyFill="1" applyBorder="1" applyAlignment="1">
      <alignment horizontal="center" vertical="center"/>
    </xf>
    <xf numFmtId="0" fontId="20" fillId="3" borderId="32" xfId="0" applyFont="1" applyFill="1" applyBorder="1" applyAlignment="1">
      <alignment horizontal="center" vertical="center"/>
    </xf>
    <xf numFmtId="0" fontId="0" fillId="3" borderId="0" xfId="0" applyFont="1" applyFill="1"/>
    <xf numFmtId="0" fontId="29" fillId="3" borderId="18" xfId="0" applyFont="1" applyFill="1" applyBorder="1" applyAlignment="1">
      <alignment vertical="center"/>
    </xf>
    <xf numFmtId="0" fontId="29" fillId="3" borderId="14" xfId="0" applyFont="1" applyFill="1" applyBorder="1" applyAlignment="1">
      <alignment vertical="center"/>
    </xf>
    <xf numFmtId="0" fontId="38" fillId="3" borderId="0" xfId="0" applyFont="1" applyFill="1"/>
    <xf numFmtId="2" fontId="39" fillId="3" borderId="0" xfId="0" applyNumberFormat="1" applyFont="1" applyFill="1" applyAlignment="1">
      <alignment horizontal="center" vertical="center" wrapText="1"/>
    </xf>
    <xf numFmtId="0" fontId="38" fillId="0" borderId="0" xfId="0" applyFont="1"/>
    <xf numFmtId="5" fontId="39" fillId="3" borderId="0" xfId="0" applyNumberFormat="1" applyFont="1" applyFill="1" applyAlignment="1">
      <alignment vertical="center"/>
    </xf>
    <xf numFmtId="0" fontId="38" fillId="0" borderId="18" xfId="0" applyFont="1" applyBorder="1"/>
    <xf numFmtId="166" fontId="38" fillId="0" borderId="14" xfId="0" applyNumberFormat="1" applyFont="1" applyBorder="1"/>
    <xf numFmtId="2" fontId="38" fillId="3" borderId="0" xfId="0" applyNumberFormat="1" applyFont="1" applyFill="1" applyAlignment="1">
      <alignment horizontal="center"/>
    </xf>
    <xf numFmtId="4" fontId="38" fillId="0" borderId="18" xfId="0" applyNumberFormat="1" applyFont="1" applyBorder="1" applyAlignment="1">
      <alignment horizontal="right"/>
    </xf>
    <xf numFmtId="4" fontId="38" fillId="0" borderId="14" xfId="0" applyNumberFormat="1" applyFont="1" applyBorder="1"/>
    <xf numFmtId="4" fontId="38" fillId="0" borderId="30" xfId="0" applyNumberFormat="1" applyFont="1" applyBorder="1"/>
    <xf numFmtId="4" fontId="38" fillId="0" borderId="32" xfId="0" applyNumberFormat="1" applyFont="1" applyBorder="1"/>
    <xf numFmtId="0" fontId="38" fillId="0" borderId="19" xfId="0" applyFont="1" applyBorder="1"/>
    <xf numFmtId="166" fontId="38" fillId="0" borderId="33" xfId="0" applyNumberFormat="1" applyFont="1" applyBorder="1"/>
    <xf numFmtId="4" fontId="38" fillId="0" borderId="21" xfId="0" applyNumberFormat="1" applyFont="1" applyBorder="1"/>
    <xf numFmtId="4" fontId="38" fillId="0" borderId="33" xfId="0" applyNumberFormat="1" applyFont="1" applyBorder="1"/>
    <xf numFmtId="2" fontId="38" fillId="3" borderId="0" xfId="0" applyNumberFormat="1" applyFont="1" applyFill="1"/>
    <xf numFmtId="2" fontId="0" fillId="3" borderId="0" xfId="0" applyNumberFormat="1" applyFont="1" applyFill="1"/>
    <xf numFmtId="2" fontId="0" fillId="0" borderId="0" xfId="0" applyNumberFormat="1" applyFont="1"/>
    <xf numFmtId="5" fontId="39" fillId="6" borderId="37" xfId="0" applyNumberFormat="1" applyFont="1" applyFill="1" applyBorder="1" applyAlignment="1">
      <alignment vertical="center"/>
    </xf>
    <xf numFmtId="0" fontId="38" fillId="6" borderId="51" xfId="0" applyFont="1" applyFill="1" applyBorder="1" applyAlignment="1">
      <alignment horizontal="center" vertical="center"/>
    </xf>
    <xf numFmtId="0" fontId="39" fillId="6" borderId="37" xfId="0" applyFont="1" applyFill="1" applyBorder="1" applyAlignment="1">
      <alignment vertical="center"/>
    </xf>
    <xf numFmtId="4" fontId="24" fillId="0" borderId="0" xfId="0" applyNumberFormat="1" applyFont="1"/>
    <xf numFmtId="4" fontId="24" fillId="0" borderId="21" xfId="0" applyNumberFormat="1" applyFont="1" applyBorder="1"/>
    <xf numFmtId="0" fontId="29" fillId="3" borderId="19" xfId="0" applyFont="1" applyFill="1" applyBorder="1"/>
    <xf numFmtId="0" fontId="29" fillId="3" borderId="33" xfId="0" applyFont="1" applyFill="1" applyBorder="1"/>
    <xf numFmtId="0" fontId="10" fillId="3" borderId="30" xfId="0" applyFont="1" applyFill="1" applyBorder="1"/>
    <xf numFmtId="0" fontId="10" fillId="3" borderId="31" xfId="0" applyFont="1" applyFill="1" applyBorder="1"/>
    <xf numFmtId="0" fontId="10" fillId="3" borderId="32" xfId="0" applyFont="1" applyFill="1" applyBorder="1"/>
    <xf numFmtId="0" fontId="6" fillId="3" borderId="18"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0" xfId="0" applyFont="1" applyFill="1" applyBorder="1" applyAlignment="1">
      <alignment vertical="center"/>
    </xf>
    <xf numFmtId="0" fontId="29" fillId="3" borderId="21" xfId="0" applyFont="1" applyFill="1" applyBorder="1" applyAlignment="1">
      <alignment horizontal="center" vertical="center"/>
    </xf>
    <xf numFmtId="3" fontId="40" fillId="3" borderId="19" xfId="0" applyNumberFormat="1" applyFont="1" applyFill="1" applyBorder="1"/>
    <xf numFmtId="3" fontId="40" fillId="3" borderId="21" xfId="0" applyNumberFormat="1" applyFont="1" applyFill="1" applyBorder="1"/>
    <xf numFmtId="0" fontId="10" fillId="3" borderId="33" xfId="0" applyFont="1" applyFill="1" applyBorder="1"/>
    <xf numFmtId="0" fontId="36" fillId="3" borderId="14" xfId="0" applyFont="1" applyFill="1" applyBorder="1" applyAlignment="1">
      <alignment horizontal="center"/>
    </xf>
    <xf numFmtId="2" fontId="25" fillId="3" borderId="0" xfId="0" applyNumberFormat="1" applyFont="1" applyFill="1" applyAlignment="1">
      <alignment horizontal="center"/>
    </xf>
    <xf numFmtId="0" fontId="6" fillId="3" borderId="0" xfId="0" applyFont="1" applyFill="1" applyBorder="1"/>
    <xf numFmtId="0" fontId="6" fillId="3" borderId="0" xfId="0" applyFont="1" applyFill="1" applyBorder="1" applyAlignment="1">
      <alignment horizontal="center"/>
    </xf>
    <xf numFmtId="0" fontId="10" fillId="3" borderId="0" xfId="0" applyFont="1" applyFill="1" applyBorder="1"/>
    <xf numFmtId="0" fontId="3" fillId="3" borderId="0" xfId="0" applyFont="1" applyFill="1" applyAlignment="1"/>
    <xf numFmtId="0" fontId="2" fillId="3" borderId="0" xfId="0" applyFont="1" applyFill="1" applyAlignment="1"/>
    <xf numFmtId="0" fontId="12" fillId="0" borderId="21" xfId="0" applyFont="1" applyFill="1" applyBorder="1" applyAlignment="1">
      <alignment horizontal="center" vertical="center"/>
    </xf>
    <xf numFmtId="0" fontId="10" fillId="3" borderId="0" xfId="0" applyFont="1" applyFill="1" applyBorder="1" applyAlignment="1"/>
    <xf numFmtId="0" fontId="10" fillId="3" borderId="0" xfId="0" applyFont="1" applyFill="1" applyAlignment="1"/>
    <xf numFmtId="0" fontId="6" fillId="3" borderId="0" xfId="0" applyFont="1" applyFill="1" applyBorder="1" applyAlignment="1"/>
    <xf numFmtId="0" fontId="10" fillId="3" borderId="52" xfId="0" applyFont="1" applyFill="1" applyBorder="1"/>
    <xf numFmtId="0" fontId="27" fillId="3" borderId="0" xfId="0" applyFont="1" applyFill="1" applyBorder="1" applyAlignment="1"/>
    <xf numFmtId="0" fontId="27" fillId="3" borderId="62" xfId="0" applyFont="1" applyFill="1" applyBorder="1" applyAlignment="1">
      <alignment horizontal="center"/>
    </xf>
    <xf numFmtId="0" fontId="27" fillId="3" borderId="21" xfId="0" applyFont="1" applyFill="1" applyBorder="1" applyAlignment="1"/>
    <xf numFmtId="0" fontId="27" fillId="3" borderId="61" xfId="0" applyFont="1" applyFill="1" applyBorder="1" applyAlignment="1">
      <alignment horizontal="center"/>
    </xf>
    <xf numFmtId="0" fontId="27" fillId="3" borderId="31" xfId="0" applyFont="1" applyFill="1" applyBorder="1" applyAlignment="1"/>
    <xf numFmtId="0" fontId="27" fillId="3" borderId="49" xfId="0" applyFont="1" applyFill="1" applyBorder="1" applyAlignment="1">
      <alignment horizontal="center"/>
    </xf>
    <xf numFmtId="0" fontId="27" fillId="3" borderId="25" xfId="0" applyFont="1" applyFill="1" applyBorder="1" applyAlignment="1">
      <alignment horizontal="center"/>
    </xf>
    <xf numFmtId="0" fontId="27" fillId="3" borderId="52" xfId="0" applyFont="1" applyFill="1" applyBorder="1" applyAlignment="1">
      <alignment horizontal="center"/>
    </xf>
    <xf numFmtId="0" fontId="0" fillId="3" borderId="0" xfId="0" applyFill="1" applyAlignment="1">
      <alignment vertical="top"/>
    </xf>
    <xf numFmtId="0" fontId="0" fillId="0" borderId="0" xfId="0" applyFont="1" applyAlignment="1">
      <alignment horizontal="center" wrapText="1"/>
    </xf>
    <xf numFmtId="44" fontId="29" fillId="3" borderId="0" xfId="2" applyFont="1" applyFill="1" applyBorder="1" applyAlignment="1">
      <alignment horizontal="center" vertical="center"/>
    </xf>
    <xf numFmtId="169" fontId="6" fillId="3" borderId="21" xfId="2" applyNumberFormat="1" applyFont="1" applyFill="1" applyBorder="1" applyAlignment="1">
      <alignment horizontal="center" vertical="center"/>
    </xf>
    <xf numFmtId="169" fontId="29" fillId="3" borderId="21" xfId="2" applyNumberFormat="1" applyFont="1" applyFill="1" applyBorder="1" applyAlignment="1" applyProtection="1">
      <alignment horizontal="center" vertical="center"/>
    </xf>
    <xf numFmtId="0" fontId="25" fillId="3" borderId="52" xfId="0" applyFont="1" applyFill="1" applyBorder="1" applyAlignment="1">
      <alignment horizontal="right"/>
    </xf>
    <xf numFmtId="0" fontId="25" fillId="3" borderId="52" xfId="0" applyFont="1" applyFill="1" applyBorder="1" applyAlignment="1">
      <alignment horizontal="right" vertical="center"/>
    </xf>
    <xf numFmtId="0" fontId="25" fillId="3" borderId="25" xfId="0" applyFont="1" applyFill="1" applyBorder="1" applyAlignment="1">
      <alignment horizontal="right" vertical="center"/>
    </xf>
    <xf numFmtId="2" fontId="27" fillId="3" borderId="62" xfId="0" applyNumberFormat="1" applyFont="1" applyFill="1" applyBorder="1" applyAlignment="1">
      <alignment horizontal="center"/>
    </xf>
    <xf numFmtId="0" fontId="29" fillId="3" borderId="0" xfId="0" applyFont="1" applyFill="1" applyAlignment="1">
      <alignment horizontal="right"/>
    </xf>
    <xf numFmtId="0" fontId="45" fillId="3" borderId="0" xfId="0" applyFont="1" applyFill="1" applyAlignment="1">
      <alignment vertical="center"/>
    </xf>
    <xf numFmtId="0" fontId="8" fillId="0" borderId="0" xfId="0" applyFont="1" applyAlignment="1">
      <alignment wrapText="1"/>
    </xf>
    <xf numFmtId="164" fontId="10" fillId="3" borderId="0" xfId="1" applyNumberFormat="1" applyFont="1" applyFill="1" applyAlignment="1">
      <alignment horizontal="center" wrapText="1"/>
    </xf>
    <xf numFmtId="164" fontId="27" fillId="3" borderId="0" xfId="1" applyNumberFormat="1" applyFont="1" applyFill="1" applyAlignment="1">
      <alignment horizontal="center" wrapText="1"/>
    </xf>
    <xf numFmtId="0" fontId="29" fillId="3" borderId="0" xfId="0" applyFont="1" applyFill="1" applyAlignment="1">
      <alignment horizontal="center" wrapText="1"/>
    </xf>
    <xf numFmtId="0" fontId="6" fillId="3" borderId="0" xfId="0" applyFont="1" applyFill="1" applyAlignment="1">
      <alignment vertical="center" wrapText="1"/>
    </xf>
    <xf numFmtId="164" fontId="10" fillId="3" borderId="0" xfId="1" applyNumberFormat="1" applyFont="1" applyFill="1" applyBorder="1" applyAlignment="1">
      <alignment horizontal="center" wrapText="1"/>
    </xf>
    <xf numFmtId="0" fontId="6" fillId="3" borderId="0" xfId="0" applyFont="1" applyFill="1" applyAlignment="1">
      <alignment wrapText="1"/>
    </xf>
    <xf numFmtId="0" fontId="16" fillId="3" borderId="0" xfId="0" applyFont="1" applyFill="1" applyAlignment="1">
      <alignment horizontal="center" wrapText="1"/>
    </xf>
    <xf numFmtId="164" fontId="27" fillId="3" borderId="0" xfId="1" applyNumberFormat="1" applyFont="1" applyFill="1" applyBorder="1" applyAlignment="1">
      <alignment horizontal="center" wrapText="1"/>
    </xf>
    <xf numFmtId="164" fontId="27" fillId="5" borderId="4" xfId="0" applyNumberFormat="1" applyFont="1" applyFill="1" applyBorder="1" applyAlignment="1">
      <alignment horizontal="center" wrapText="1"/>
    </xf>
    <xf numFmtId="164" fontId="10" fillId="5" borderId="8" xfId="1" applyNumberFormat="1" applyFont="1" applyFill="1" applyBorder="1" applyAlignment="1">
      <alignment horizontal="center" wrapText="1"/>
    </xf>
    <xf numFmtId="164" fontId="6" fillId="3" borderId="25" xfId="1" applyNumberFormat="1" applyFont="1" applyFill="1" applyBorder="1" applyAlignment="1">
      <alignment horizontal="center" wrapText="1"/>
    </xf>
    <xf numFmtId="164" fontId="10" fillId="3" borderId="0" xfId="0" applyNumberFormat="1" applyFont="1" applyFill="1" applyAlignment="1">
      <alignment horizontal="center" vertical="center" wrapText="1"/>
    </xf>
    <xf numFmtId="164" fontId="10" fillId="3" borderId="0" xfId="1" applyNumberFormat="1" applyFont="1" applyFill="1" applyBorder="1" applyAlignment="1">
      <alignment horizontal="center" vertical="center" wrapText="1"/>
    </xf>
    <xf numFmtId="164" fontId="27" fillId="3" borderId="0" xfId="1" applyNumberFormat="1" applyFont="1" applyFill="1" applyBorder="1" applyAlignment="1">
      <alignment horizontal="center" vertical="center" wrapText="1"/>
    </xf>
    <xf numFmtId="164" fontId="0" fillId="0" borderId="0" xfId="1" applyNumberFormat="1" applyFont="1" applyAlignment="1">
      <alignment horizontal="center" wrapText="1"/>
    </xf>
    <xf numFmtId="164" fontId="25" fillId="0" borderId="0" xfId="1" applyNumberFormat="1" applyFont="1" applyAlignment="1">
      <alignment horizontal="center" wrapText="1"/>
    </xf>
    <xf numFmtId="0" fontId="27" fillId="3" borderId="52" xfId="0" applyFont="1" applyFill="1" applyBorder="1" applyAlignment="1"/>
    <xf numFmtId="0" fontId="8" fillId="3" borderId="0" xfId="0" applyFont="1" applyFill="1"/>
    <xf numFmtId="0" fontId="8" fillId="3" borderId="0" xfId="0" applyFont="1" applyFill="1" applyBorder="1"/>
    <xf numFmtId="0" fontId="10" fillId="3" borderId="18" xfId="0" applyFont="1" applyFill="1" applyBorder="1" applyAlignment="1">
      <alignment horizontal="center" wrapText="1"/>
    </xf>
    <xf numFmtId="0" fontId="10" fillId="3" borderId="14" xfId="0" applyFont="1" applyFill="1" applyBorder="1" applyAlignment="1">
      <alignment horizontal="center" wrapText="1"/>
    </xf>
    <xf numFmtId="0" fontId="18" fillId="3" borderId="0" xfId="0" applyFont="1" applyFill="1" applyBorder="1" applyAlignment="1">
      <alignment horizontal="center" vertical="center"/>
    </xf>
    <xf numFmtId="0" fontId="27" fillId="3" borderId="49" xfId="0" applyFont="1" applyFill="1" applyBorder="1" applyAlignment="1"/>
    <xf numFmtId="168" fontId="27" fillId="3" borderId="62" xfId="0" applyNumberFormat="1" applyFont="1" applyFill="1" applyBorder="1" applyAlignment="1">
      <alignment horizontal="center"/>
    </xf>
    <xf numFmtId="168" fontId="27" fillId="3" borderId="25" xfId="0" applyNumberFormat="1" applyFont="1" applyFill="1" applyBorder="1" applyAlignment="1">
      <alignment horizontal="center"/>
    </xf>
    <xf numFmtId="0" fontId="27" fillId="3" borderId="18" xfId="0" applyFont="1" applyFill="1" applyBorder="1" applyAlignment="1"/>
    <xf numFmtId="0" fontId="10" fillId="3" borderId="21" xfId="0" applyFont="1" applyFill="1" applyBorder="1"/>
    <xf numFmtId="0" fontId="45" fillId="3" borderId="25" xfId="0" applyFont="1" applyFill="1" applyBorder="1" applyAlignment="1">
      <alignment vertical="center"/>
    </xf>
    <xf numFmtId="0" fontId="27" fillId="3" borderId="0" xfId="0" applyFont="1" applyFill="1"/>
    <xf numFmtId="0" fontId="49" fillId="3" borderId="18" xfId="0" applyFont="1" applyFill="1" applyBorder="1" applyAlignment="1">
      <alignment horizontal="right" vertical="center" wrapText="1"/>
    </xf>
    <xf numFmtId="0" fontId="49" fillId="3" borderId="18" xfId="0" applyFont="1" applyFill="1" applyBorder="1" applyAlignment="1">
      <alignment horizontal="right" vertical="center"/>
    </xf>
    <xf numFmtId="169" fontId="10" fillId="3" borderId="18" xfId="0" applyNumberFormat="1" applyFont="1" applyFill="1" applyBorder="1" applyAlignment="1">
      <alignment horizontal="right" wrapText="1"/>
    </xf>
    <xf numFmtId="169" fontId="10" fillId="3" borderId="70" xfId="0" applyNumberFormat="1" applyFont="1" applyFill="1" applyBorder="1" applyAlignment="1">
      <alignment horizontal="right" wrapText="1"/>
    </xf>
    <xf numFmtId="0" fontId="3" fillId="3" borderId="0" xfId="0" applyFont="1" applyFill="1" applyBorder="1"/>
    <xf numFmtId="169" fontId="50" fillId="3" borderId="21" xfId="2" applyNumberFormat="1" applyFont="1" applyFill="1" applyBorder="1" applyAlignment="1" applyProtection="1">
      <alignment horizontal="center"/>
    </xf>
    <xf numFmtId="0" fontId="29" fillId="3" borderId="18" xfId="2" applyNumberFormat="1" applyFont="1" applyFill="1" applyBorder="1" applyAlignment="1" applyProtection="1">
      <alignment vertical="center"/>
    </xf>
    <xf numFmtId="0" fontId="29" fillId="3" borderId="14" xfId="2" applyNumberFormat="1" applyFont="1" applyFill="1" applyBorder="1" applyAlignment="1" applyProtection="1">
      <alignment vertical="center"/>
    </xf>
    <xf numFmtId="0" fontId="29" fillId="3" borderId="14" xfId="0" applyFont="1" applyFill="1" applyBorder="1" applyAlignment="1">
      <alignment horizontal="center"/>
    </xf>
    <xf numFmtId="169" fontId="50" fillId="3" borderId="0" xfId="0" applyNumberFormat="1" applyFont="1" applyFill="1" applyBorder="1" applyAlignment="1">
      <alignment horizontal="center" vertical="center"/>
    </xf>
    <xf numFmtId="169" fontId="50" fillId="3" borderId="0" xfId="0" applyNumberFormat="1" applyFont="1" applyFill="1" applyBorder="1" applyAlignment="1">
      <alignment horizontal="center"/>
    </xf>
    <xf numFmtId="169" fontId="6" fillId="3" borderId="0" xfId="0" applyNumberFormat="1" applyFont="1" applyFill="1" applyBorder="1" applyAlignment="1">
      <alignment horizontal="center" vertical="center"/>
    </xf>
    <xf numFmtId="0" fontId="50" fillId="3" borderId="0" xfId="0" applyFont="1" applyFill="1" applyBorder="1" applyAlignment="1">
      <alignment horizontal="center" vertical="center"/>
    </xf>
    <xf numFmtId="0" fontId="0" fillId="0" borderId="0" xfId="0" applyFont="1" applyBorder="1"/>
    <xf numFmtId="0" fontId="0" fillId="3" borderId="0" xfId="0" applyFont="1" applyFill="1" applyBorder="1"/>
    <xf numFmtId="0" fontId="2" fillId="3" borderId="0" xfId="0" applyFont="1" applyFill="1" applyAlignment="1">
      <alignment wrapText="1"/>
    </xf>
    <xf numFmtId="164" fontId="3" fillId="3" borderId="26" xfId="1" applyNumberFormat="1" applyFont="1" applyFill="1" applyBorder="1" applyAlignment="1">
      <alignment horizontal="center" wrapText="1"/>
    </xf>
    <xf numFmtId="164" fontId="19" fillId="3" borderId="0" xfId="1" applyNumberFormat="1" applyFont="1" applyFill="1" applyBorder="1" applyAlignment="1">
      <alignment horizontal="center" wrapText="1"/>
    </xf>
    <xf numFmtId="164" fontId="20" fillId="3" borderId="0" xfId="1" applyNumberFormat="1" applyFont="1" applyFill="1" applyAlignment="1">
      <alignment horizontal="center" wrapText="1"/>
    </xf>
    <xf numFmtId="0" fontId="3" fillId="3" borderId="0" xfId="0" applyFont="1" applyFill="1" applyAlignment="1">
      <alignment wrapText="1"/>
    </xf>
    <xf numFmtId="0" fontId="45" fillId="7" borderId="22" xfId="0" applyFont="1" applyFill="1" applyBorder="1" applyAlignment="1">
      <alignment horizontal="center" vertical="center"/>
    </xf>
    <xf numFmtId="0" fontId="45" fillId="7" borderId="16" xfId="0" applyFont="1" applyFill="1" applyBorder="1" applyAlignment="1">
      <alignment horizontal="center" vertical="center" wrapText="1"/>
    </xf>
    <xf numFmtId="2" fontId="45" fillId="3" borderId="0" xfId="0" applyNumberFormat="1" applyFont="1" applyFill="1" applyAlignment="1">
      <alignment horizontal="center" vertical="center" wrapText="1"/>
    </xf>
    <xf numFmtId="3" fontId="45" fillId="7" borderId="10" xfId="0" applyNumberFormat="1" applyFont="1" applyFill="1" applyBorder="1" applyAlignment="1">
      <alignment horizontal="center" vertical="center" wrapText="1"/>
    </xf>
    <xf numFmtId="3" fontId="45" fillId="7" borderId="11" xfId="0" applyNumberFormat="1" applyFont="1" applyFill="1" applyBorder="1" applyAlignment="1">
      <alignment horizontal="center" vertical="center" wrapText="1"/>
    </xf>
    <xf numFmtId="0" fontId="25" fillId="3" borderId="0" xfId="0" applyFont="1" applyFill="1"/>
    <xf numFmtId="6" fontId="38" fillId="0" borderId="18" xfId="2" applyNumberFormat="1" applyFont="1" applyBorder="1" applyAlignment="1">
      <alignment horizontal="right"/>
    </xf>
    <xf numFmtId="6" fontId="38" fillId="0" borderId="19" xfId="2" applyNumberFormat="1" applyFont="1" applyBorder="1" applyAlignment="1">
      <alignment horizontal="right"/>
    </xf>
    <xf numFmtId="4" fontId="24" fillId="0" borderId="0" xfId="0" applyNumberFormat="1" applyFont="1" applyBorder="1"/>
    <xf numFmtId="169" fontId="6" fillId="3" borderId="0" xfId="0" applyNumberFormat="1" applyFont="1" applyFill="1" applyBorder="1" applyAlignment="1">
      <alignment horizontal="center"/>
    </xf>
    <xf numFmtId="169" fontId="6" fillId="3" borderId="21" xfId="0" applyNumberFormat="1" applyFont="1" applyFill="1" applyBorder="1" applyAlignment="1">
      <alignment horizontal="center"/>
    </xf>
    <xf numFmtId="4" fontId="38" fillId="0" borderId="0" xfId="0" applyNumberFormat="1" applyFont="1" applyBorder="1"/>
    <xf numFmtId="3" fontId="45" fillId="7" borderId="30" xfId="0" applyNumberFormat="1" applyFont="1" applyFill="1" applyBorder="1" applyAlignment="1">
      <alignment horizontal="center" vertical="center" wrapText="1"/>
    </xf>
    <xf numFmtId="3" fontId="45" fillId="7" borderId="31" xfId="0" applyNumberFormat="1" applyFont="1" applyFill="1" applyBorder="1" applyAlignment="1">
      <alignment horizontal="center" vertical="center" wrapText="1"/>
    </xf>
    <xf numFmtId="3" fontId="45" fillId="7" borderId="32" xfId="0" applyNumberFormat="1" applyFont="1" applyFill="1" applyBorder="1" applyAlignment="1">
      <alignment horizontal="center" vertical="center" wrapText="1"/>
    </xf>
    <xf numFmtId="5" fontId="39" fillId="6" borderId="27" xfId="0" applyNumberFormat="1" applyFont="1" applyFill="1" applyBorder="1" applyAlignment="1">
      <alignment vertical="center"/>
    </xf>
    <xf numFmtId="5" fontId="39" fillId="6" borderId="28" xfId="0" applyNumberFormat="1" applyFont="1" applyFill="1" applyBorder="1" applyAlignment="1">
      <alignment vertical="center"/>
    </xf>
    <xf numFmtId="5" fontId="39" fillId="6" borderId="29" xfId="0" applyNumberFormat="1" applyFont="1" applyFill="1" applyBorder="1" applyAlignment="1">
      <alignment vertical="center"/>
    </xf>
    <xf numFmtId="0" fontId="6" fillId="3" borderId="59" xfId="0" applyFont="1" applyFill="1" applyBorder="1" applyAlignment="1">
      <alignment horizontal="center" wrapText="1"/>
    </xf>
    <xf numFmtId="0" fontId="6" fillId="3" borderId="56" xfId="0" applyFont="1" applyFill="1" applyBorder="1" applyAlignment="1">
      <alignment horizontal="center" wrapText="1"/>
    </xf>
    <xf numFmtId="0" fontId="10" fillId="3" borderId="48" xfId="0" applyFont="1" applyFill="1" applyBorder="1"/>
    <xf numFmtId="0" fontId="27" fillId="3" borderId="9" xfId="0" applyFont="1" applyFill="1" applyBorder="1" applyAlignment="1">
      <alignment horizontal="center"/>
    </xf>
    <xf numFmtId="0" fontId="10" fillId="3" borderId="16" xfId="0" applyFont="1" applyFill="1" applyBorder="1" applyAlignment="1">
      <alignment horizontal="center" wrapText="1"/>
    </xf>
    <xf numFmtId="0" fontId="10" fillId="3" borderId="1" xfId="0" applyFont="1" applyFill="1" applyBorder="1"/>
    <xf numFmtId="0" fontId="10" fillId="3" borderId="54" xfId="0" applyFont="1" applyFill="1" applyBorder="1" applyAlignment="1">
      <alignment wrapText="1"/>
    </xf>
    <xf numFmtId="0" fontId="10" fillId="3" borderId="51" xfId="0" applyFont="1" applyFill="1" applyBorder="1" applyAlignment="1">
      <alignment wrapText="1"/>
    </xf>
    <xf numFmtId="0" fontId="42" fillId="3" borderId="0" xfId="0" applyFont="1" applyFill="1" applyBorder="1"/>
    <xf numFmtId="0" fontId="42" fillId="3" borderId="0" xfId="0" applyFont="1" applyFill="1" applyBorder="1" applyAlignment="1"/>
    <xf numFmtId="0" fontId="42" fillId="3" borderId="0" xfId="0" applyFont="1" applyFill="1" applyBorder="1" applyAlignment="1">
      <alignment horizontal="center"/>
    </xf>
    <xf numFmtId="0" fontId="11" fillId="3" borderId="0" xfId="0" applyFont="1" applyFill="1"/>
    <xf numFmtId="0" fontId="8" fillId="3" borderId="0" xfId="0" applyFont="1" applyFill="1" applyAlignment="1">
      <alignment wrapText="1"/>
    </xf>
    <xf numFmtId="164" fontId="0" fillId="3" borderId="0" xfId="1" applyNumberFormat="1" applyFont="1" applyFill="1" applyAlignment="1">
      <alignment horizontal="center" wrapText="1"/>
    </xf>
    <xf numFmtId="164" fontId="25" fillId="3" borderId="0" xfId="1" applyNumberFormat="1" applyFont="1" applyFill="1" applyAlignment="1">
      <alignment horizontal="center" wrapText="1"/>
    </xf>
    <xf numFmtId="0" fontId="47" fillId="3" borderId="0" xfId="0" applyFont="1" applyFill="1" applyAlignment="1">
      <alignment horizontal="center" vertical="center"/>
    </xf>
    <xf numFmtId="0" fontId="42" fillId="3" borderId="0" xfId="0" applyFont="1" applyFill="1" applyAlignment="1"/>
    <xf numFmtId="169" fontId="10" fillId="3" borderId="0" xfId="0" applyNumberFormat="1" applyFont="1" applyFill="1" applyBorder="1" applyAlignment="1">
      <alignment horizontal="center" wrapText="1"/>
    </xf>
    <xf numFmtId="169" fontId="27" fillId="3" borderId="0" xfId="0" applyNumberFormat="1" applyFont="1" applyFill="1" applyBorder="1" applyAlignment="1">
      <alignment horizontal="center"/>
    </xf>
    <xf numFmtId="169" fontId="10" fillId="3" borderId="73" xfId="0" applyNumberFormat="1" applyFont="1" applyFill="1" applyBorder="1" applyAlignment="1">
      <alignment horizontal="center" wrapText="1"/>
    </xf>
    <xf numFmtId="169" fontId="27" fillId="3" borderId="73" xfId="0" applyNumberFormat="1" applyFont="1" applyFill="1" applyBorder="1" applyAlignment="1">
      <alignment horizontal="center"/>
    </xf>
    <xf numFmtId="169" fontId="10" fillId="3" borderId="39" xfId="0" applyNumberFormat="1" applyFont="1" applyFill="1" applyBorder="1" applyAlignment="1">
      <alignment horizontal="center" wrapText="1"/>
    </xf>
    <xf numFmtId="169" fontId="27" fillId="3" borderId="39" xfId="0" applyNumberFormat="1" applyFont="1" applyFill="1" applyBorder="1" applyAlignment="1">
      <alignment horizontal="center"/>
    </xf>
    <xf numFmtId="169" fontId="6" fillId="3" borderId="74" xfId="0" applyNumberFormat="1" applyFont="1" applyFill="1" applyBorder="1" applyAlignment="1">
      <alignment horizontal="center" wrapText="1"/>
    </xf>
    <xf numFmtId="0" fontId="10" fillId="4" borderId="0" xfId="0" applyFont="1" applyFill="1" applyBorder="1"/>
    <xf numFmtId="0" fontId="27" fillId="4" borderId="0" xfId="0" applyFont="1" applyFill="1" applyBorder="1" applyAlignment="1"/>
    <xf numFmtId="0" fontId="27" fillId="4" borderId="21" xfId="0" applyFont="1" applyFill="1" applyBorder="1" applyAlignment="1"/>
    <xf numFmtId="0" fontId="10" fillId="0" borderId="0" xfId="0" applyFont="1" applyFill="1"/>
    <xf numFmtId="0" fontId="27" fillId="15" borderId="14" xfId="0" applyFont="1" applyFill="1" applyBorder="1" applyAlignment="1">
      <alignment horizontal="center"/>
    </xf>
    <xf numFmtId="164" fontId="10" fillId="4" borderId="14" xfId="1" applyNumberFormat="1" applyFont="1" applyFill="1" applyBorder="1" applyAlignment="1">
      <alignment horizontal="center" wrapText="1"/>
    </xf>
    <xf numFmtId="3" fontId="10" fillId="4" borderId="7" xfId="0" applyNumberFormat="1" applyFont="1" applyFill="1" applyBorder="1" applyAlignment="1">
      <alignment horizontal="center" wrapText="1"/>
    </xf>
    <xf numFmtId="0" fontId="27" fillId="4" borderId="80" xfId="0" applyFont="1" applyFill="1" applyBorder="1" applyAlignment="1">
      <alignment horizontal="center" wrapText="1"/>
    </xf>
    <xf numFmtId="0" fontId="9" fillId="3" borderId="0" xfId="0" applyFont="1" applyFill="1" applyAlignment="1">
      <alignment horizontal="center" wrapText="1"/>
    </xf>
    <xf numFmtId="0" fontId="11" fillId="3" borderId="0" xfId="0" applyFont="1" applyFill="1" applyBorder="1" applyAlignment="1"/>
    <xf numFmtId="0" fontId="20" fillId="0" borderId="0" xfId="0" applyFont="1" applyBorder="1" applyAlignment="1">
      <alignment wrapText="1"/>
    </xf>
    <xf numFmtId="164" fontId="29" fillId="3" borderId="18" xfId="2" applyNumberFormat="1" applyFont="1" applyFill="1" applyBorder="1" applyAlignment="1" applyProtection="1">
      <alignment vertical="center"/>
    </xf>
    <xf numFmtId="169" fontId="29" fillId="3" borderId="21" xfId="2" applyNumberFormat="1" applyFont="1" applyFill="1" applyBorder="1" applyAlignment="1" applyProtection="1">
      <alignment horizontal="center"/>
    </xf>
    <xf numFmtId="164" fontId="29" fillId="3" borderId="14" xfId="2" applyNumberFormat="1" applyFont="1" applyFill="1" applyBorder="1" applyAlignment="1" applyProtection="1">
      <alignment vertical="center"/>
    </xf>
    <xf numFmtId="0" fontId="27" fillId="0" borderId="0" xfId="0" applyFont="1"/>
    <xf numFmtId="0" fontId="5" fillId="3" borderId="0" xfId="0" applyFont="1" applyFill="1"/>
    <xf numFmtId="0" fontId="5" fillId="0" borderId="0" xfId="0" applyFont="1"/>
    <xf numFmtId="169" fontId="25" fillId="0" borderId="0" xfId="0" applyNumberFormat="1" applyFont="1" applyBorder="1" applyAlignment="1">
      <alignment horizontal="center"/>
    </xf>
    <xf numFmtId="169" fontId="25" fillId="0" borderId="73" xfId="0" applyNumberFormat="1" applyFont="1" applyBorder="1" applyAlignment="1">
      <alignment horizontal="center"/>
    </xf>
    <xf numFmtId="169" fontId="25" fillId="0" borderId="21" xfId="0" applyNumberFormat="1" applyFont="1" applyBorder="1" applyAlignment="1">
      <alignment horizontal="center"/>
    </xf>
    <xf numFmtId="0" fontId="9" fillId="3" borderId="0" xfId="0" applyFont="1" applyFill="1" applyAlignment="1">
      <alignment horizontal="left" wrapText="1"/>
    </xf>
    <xf numFmtId="0" fontId="47" fillId="3" borderId="0" xfId="0" applyFont="1" applyFill="1" applyAlignment="1">
      <alignment horizontal="center"/>
    </xf>
    <xf numFmtId="164" fontId="10" fillId="5" borderId="14" xfId="1" applyNumberFormat="1" applyFont="1" applyFill="1" applyBorder="1" applyAlignment="1">
      <alignment horizontal="center" wrapText="1"/>
    </xf>
    <xf numFmtId="0" fontId="29" fillId="3" borderId="0" xfId="0" applyFont="1" applyFill="1" applyBorder="1" applyAlignment="1">
      <alignment horizontal="center" vertical="center"/>
    </xf>
    <xf numFmtId="0" fontId="58" fillId="3" borderId="0" xfId="0" applyFont="1" applyFill="1"/>
    <xf numFmtId="0" fontId="59" fillId="3" borderId="0" xfId="0" applyFont="1" applyFill="1"/>
    <xf numFmtId="0" fontId="57" fillId="3" borderId="21" xfId="0" applyFont="1" applyFill="1" applyBorder="1" applyAlignment="1">
      <alignment horizontal="left"/>
    </xf>
    <xf numFmtId="0" fontId="58" fillId="3" borderId="21" xfId="0" applyFont="1" applyFill="1" applyBorder="1"/>
    <xf numFmtId="0" fontId="59" fillId="0" borderId="0" xfId="0" applyFont="1"/>
    <xf numFmtId="164" fontId="23" fillId="3" borderId="18" xfId="2" applyNumberFormat="1" applyFont="1" applyFill="1" applyBorder="1" applyAlignment="1" applyProtection="1">
      <alignment vertical="center"/>
    </xf>
    <xf numFmtId="164" fontId="23" fillId="3" borderId="14" xfId="2" applyNumberFormat="1" applyFont="1" applyFill="1" applyBorder="1" applyAlignment="1" applyProtection="1">
      <alignment vertical="center"/>
    </xf>
    <xf numFmtId="3" fontId="60" fillId="3" borderId="19" xfId="0" applyNumberFormat="1" applyFont="1" applyFill="1" applyBorder="1"/>
    <xf numFmtId="3" fontId="60" fillId="3" borderId="21" xfId="0" applyNumberFormat="1" applyFont="1" applyFill="1" applyBorder="1"/>
    <xf numFmtId="0" fontId="0" fillId="3" borderId="33" xfId="0" applyFont="1" applyFill="1" applyBorder="1"/>
    <xf numFmtId="0" fontId="39" fillId="7" borderId="22" xfId="0" applyFont="1" applyFill="1" applyBorder="1" applyAlignment="1">
      <alignment horizontal="center" vertical="center"/>
    </xf>
    <xf numFmtId="3" fontId="39" fillId="7" borderId="22" xfId="0" applyNumberFormat="1" applyFont="1" applyFill="1" applyBorder="1" applyAlignment="1">
      <alignment horizontal="center" vertical="center" wrapText="1"/>
    </xf>
    <xf numFmtId="3" fontId="39" fillId="7" borderId="10" xfId="0" applyNumberFormat="1" applyFont="1" applyFill="1" applyBorder="1" applyAlignment="1">
      <alignment horizontal="center" vertical="center" wrapText="1"/>
    </xf>
    <xf numFmtId="3" fontId="39" fillId="7" borderId="11" xfId="0" applyNumberFormat="1" applyFont="1" applyFill="1" applyBorder="1" applyAlignment="1">
      <alignment horizontal="center" vertical="center" wrapText="1"/>
    </xf>
    <xf numFmtId="0" fontId="39" fillId="6" borderId="34" xfId="0" applyFont="1" applyFill="1" applyBorder="1" applyAlignment="1">
      <alignment vertical="center"/>
    </xf>
    <xf numFmtId="6" fontId="39" fillId="6" borderId="47" xfId="0" applyNumberFormat="1" applyFont="1" applyFill="1" applyBorder="1" applyAlignment="1">
      <alignment vertical="center"/>
    </xf>
    <xf numFmtId="42" fontId="39" fillId="6" borderId="51" xfId="0" applyNumberFormat="1" applyFont="1" applyFill="1" applyBorder="1" applyAlignment="1">
      <alignment vertical="center"/>
    </xf>
    <xf numFmtId="42" fontId="39" fillId="6" borderId="47" xfId="0" applyNumberFormat="1" applyFont="1" applyFill="1" applyBorder="1" applyAlignment="1">
      <alignment vertical="center"/>
    </xf>
    <xf numFmtId="4" fontId="39" fillId="0" borderId="18" xfId="0" applyNumberFormat="1" applyFont="1" applyBorder="1" applyAlignment="1">
      <alignment horizontal="right"/>
    </xf>
    <xf numFmtId="6" fontId="38" fillId="0" borderId="0" xfId="2" applyNumberFormat="1" applyFont="1" applyBorder="1" applyAlignment="1">
      <alignment horizontal="right"/>
    </xf>
    <xf numFmtId="4" fontId="39" fillId="0" borderId="30" xfId="0" applyNumberFormat="1" applyFont="1" applyBorder="1"/>
    <xf numFmtId="4" fontId="0" fillId="0" borderId="0" xfId="0" applyNumberFormat="1" applyFont="1" applyBorder="1"/>
    <xf numFmtId="6" fontId="38" fillId="0" borderId="21" xfId="2" applyNumberFormat="1" applyFont="1" applyBorder="1" applyAlignment="1">
      <alignment horizontal="right"/>
    </xf>
    <xf numFmtId="4" fontId="0" fillId="0" borderId="21" xfId="0" applyNumberFormat="1" applyFont="1" applyBorder="1"/>
    <xf numFmtId="0" fontId="19" fillId="3" borderId="0" xfId="0" applyFont="1" applyFill="1"/>
    <xf numFmtId="3" fontId="60" fillId="3" borderId="0" xfId="0" applyNumberFormat="1" applyFont="1" applyFill="1"/>
    <xf numFmtId="0" fontId="61" fillId="10" borderId="63" xfId="0" applyFont="1" applyFill="1" applyBorder="1" applyAlignment="1">
      <alignment wrapText="1"/>
    </xf>
    <xf numFmtId="0" fontId="50" fillId="10" borderId="56" xfId="0" applyFont="1" applyFill="1" applyBorder="1" applyAlignment="1">
      <alignment horizontal="center"/>
    </xf>
    <xf numFmtId="0" fontId="38" fillId="3" borderId="0" xfId="0" applyFont="1" applyFill="1" applyAlignment="1">
      <alignment vertical="center"/>
    </xf>
    <xf numFmtId="0" fontId="38" fillId="3" borderId="0" xfId="0" applyFont="1" applyFill="1" applyAlignment="1">
      <alignment wrapText="1"/>
    </xf>
    <xf numFmtId="0" fontId="45" fillId="9" borderId="19" xfId="0" applyFont="1" applyFill="1" applyBorder="1" applyAlignment="1">
      <alignment horizontal="center" vertical="center" wrapText="1"/>
    </xf>
    <xf numFmtId="0" fontId="45" fillId="9" borderId="21" xfId="0" applyFont="1" applyFill="1" applyBorder="1" applyAlignment="1">
      <alignment horizontal="center" vertical="center" wrapText="1"/>
    </xf>
    <xf numFmtId="0" fontId="45" fillId="9" borderId="28" xfId="0" applyFont="1" applyFill="1" applyBorder="1" applyAlignment="1">
      <alignment horizontal="center" vertical="center" wrapText="1"/>
    </xf>
    <xf numFmtId="0" fontId="45" fillId="9" borderId="32" xfId="0" applyFont="1" applyFill="1" applyBorder="1" applyAlignment="1">
      <alignment horizontal="center" vertical="center" wrapText="1"/>
    </xf>
    <xf numFmtId="0" fontId="38" fillId="3" borderId="0" xfId="0" applyFont="1" applyFill="1" applyAlignment="1">
      <alignment vertical="center" wrapText="1"/>
    </xf>
    <xf numFmtId="0" fontId="45" fillId="9" borderId="65" xfId="0" applyFont="1" applyFill="1" applyBorder="1" applyAlignment="1">
      <alignment horizontal="center" vertical="center" wrapText="1"/>
    </xf>
    <xf numFmtId="0" fontId="38" fillId="0" borderId="0" xfId="0" applyFont="1" applyAlignment="1">
      <alignment wrapText="1"/>
    </xf>
    <xf numFmtId="4" fontId="45" fillId="10" borderId="27" xfId="0" applyNumberFormat="1" applyFont="1" applyFill="1" applyBorder="1" applyAlignment="1">
      <alignment horizontal="center" wrapText="1"/>
    </xf>
    <xf numFmtId="4" fontId="45" fillId="10" borderId="29" xfId="0" applyNumberFormat="1" applyFont="1" applyFill="1" applyBorder="1" applyAlignment="1">
      <alignment horizontal="center" wrapText="1"/>
    </xf>
    <xf numFmtId="3" fontId="45" fillId="10" borderId="63" xfId="0" applyNumberFormat="1" applyFont="1" applyFill="1" applyBorder="1" applyAlignment="1">
      <alignment horizontal="center" wrapText="1"/>
    </xf>
    <xf numFmtId="3" fontId="45" fillId="10" borderId="64" xfId="0" applyNumberFormat="1" applyFont="1" applyFill="1" applyBorder="1" applyAlignment="1">
      <alignment horizontal="center" wrapText="1"/>
    </xf>
    <xf numFmtId="3" fontId="45" fillId="10" borderId="27" xfId="0" applyNumberFormat="1" applyFont="1" applyFill="1" applyBorder="1" applyAlignment="1">
      <alignment horizontal="center" wrapText="1"/>
    </xf>
    <xf numFmtId="3" fontId="45" fillId="10" borderId="29" xfId="0" applyNumberFormat="1" applyFont="1" applyFill="1" applyBorder="1" applyAlignment="1">
      <alignment horizontal="center" wrapText="1"/>
    </xf>
    <xf numFmtId="0" fontId="25" fillId="3" borderId="0" xfId="0" applyFont="1" applyFill="1" applyAlignment="1">
      <alignment wrapText="1"/>
    </xf>
    <xf numFmtId="3" fontId="45" fillId="10" borderId="56" xfId="0" applyNumberFormat="1" applyFont="1" applyFill="1" applyBorder="1" applyAlignment="1">
      <alignment horizontal="center" wrapText="1"/>
    </xf>
    <xf numFmtId="3" fontId="45" fillId="10" borderId="28" xfId="0" applyNumberFormat="1" applyFont="1" applyFill="1" applyBorder="1" applyAlignment="1">
      <alignment horizontal="center" wrapText="1"/>
    </xf>
    <xf numFmtId="0" fontId="25" fillId="0" borderId="0" xfId="0" applyFont="1" applyAlignment="1">
      <alignment wrapText="1"/>
    </xf>
    <xf numFmtId="0" fontId="25" fillId="0" borderId="18" xfId="0" applyFont="1" applyBorder="1" applyAlignment="1"/>
    <xf numFmtId="166" fontId="25" fillId="0" borderId="14" xfId="0" applyNumberFormat="1" applyFont="1" applyBorder="1" applyAlignment="1"/>
    <xf numFmtId="4" fontId="25" fillId="0" borderId="18" xfId="0" applyNumberFormat="1" applyFont="1" applyBorder="1" applyAlignment="1">
      <alignment horizontal="right"/>
    </xf>
    <xf numFmtId="4" fontId="25" fillId="0" borderId="0" xfId="0" applyNumberFormat="1" applyFont="1" applyBorder="1" applyAlignment="1">
      <alignment horizontal="center"/>
    </xf>
    <xf numFmtId="4" fontId="25" fillId="0" borderId="0" xfId="0" applyNumberFormat="1" applyFont="1" applyBorder="1" applyAlignment="1"/>
    <xf numFmtId="4" fontId="25" fillId="0" borderId="14" xfId="0" applyNumberFormat="1" applyFont="1" applyBorder="1" applyAlignment="1"/>
    <xf numFmtId="0" fontId="38" fillId="3" borderId="0" xfId="0" applyFont="1" applyFill="1" applyAlignment="1"/>
    <xf numFmtId="4" fontId="25" fillId="0" borderId="72" xfId="0" applyNumberFormat="1" applyFont="1" applyBorder="1" applyAlignment="1">
      <alignment horizontal="center"/>
    </xf>
    <xf numFmtId="4" fontId="25" fillId="0" borderId="72" xfId="0" applyNumberFormat="1" applyFont="1" applyBorder="1" applyAlignment="1">
      <alignment horizontal="right"/>
    </xf>
    <xf numFmtId="4" fontId="25" fillId="0" borderId="32" xfId="0" applyNumberFormat="1" applyFont="1" applyBorder="1" applyAlignment="1">
      <alignment horizontal="right"/>
    </xf>
    <xf numFmtId="4" fontId="25" fillId="0" borderId="31" xfId="0" applyNumberFormat="1" applyFont="1" applyBorder="1" applyAlignment="1"/>
    <xf numFmtId="4" fontId="25" fillId="0" borderId="14" xfId="0" applyNumberFormat="1" applyFont="1" applyBorder="1" applyAlignment="1">
      <alignment horizontal="center"/>
    </xf>
    <xf numFmtId="4" fontId="25" fillId="0" borderId="14" xfId="0" applyNumberFormat="1" applyFont="1" applyBorder="1" applyAlignment="1">
      <alignment horizontal="right"/>
    </xf>
    <xf numFmtId="0" fontId="25" fillId="0" borderId="19" xfId="0" applyFont="1" applyBorder="1" applyAlignment="1"/>
    <xf numFmtId="166" fontId="25" fillId="0" borderId="33" xfId="0" applyNumberFormat="1" applyFont="1" applyBorder="1" applyAlignment="1"/>
    <xf numFmtId="4" fontId="25" fillId="0" borderId="19" xfId="0" applyNumberFormat="1" applyFont="1" applyBorder="1" applyAlignment="1">
      <alignment horizontal="right"/>
    </xf>
    <xf numFmtId="4" fontId="25" fillId="0" borderId="21" xfId="0" applyNumberFormat="1" applyFont="1" applyBorder="1" applyAlignment="1">
      <alignment horizontal="center"/>
    </xf>
    <xf numFmtId="4" fontId="25" fillId="0" borderId="33" xfId="0" applyNumberFormat="1" applyFont="1" applyBorder="1" applyAlignment="1">
      <alignment horizontal="center"/>
    </xf>
    <xf numFmtId="4" fontId="25" fillId="0" borderId="21" xfId="0" applyNumberFormat="1" applyFont="1" applyBorder="1" applyAlignment="1"/>
    <xf numFmtId="4" fontId="25" fillId="0" borderId="33" xfId="0" applyNumberFormat="1" applyFont="1" applyBorder="1" applyAlignment="1"/>
    <xf numFmtId="4" fontId="25" fillId="0" borderId="33" xfId="0" applyNumberFormat="1" applyFont="1" applyBorder="1" applyAlignment="1">
      <alignment horizontal="right"/>
    </xf>
    <xf numFmtId="3" fontId="38" fillId="3" borderId="0" xfId="0" applyNumberFormat="1" applyFont="1" applyFill="1"/>
    <xf numFmtId="0" fontId="0" fillId="3" borderId="0" xfId="0" applyFont="1" applyFill="1" applyAlignment="1">
      <alignment wrapText="1"/>
    </xf>
    <xf numFmtId="0" fontId="0" fillId="3" borderId="0" xfId="0" applyFont="1" applyFill="1" applyAlignment="1">
      <alignment horizontal="center" wrapText="1"/>
    </xf>
    <xf numFmtId="0" fontId="0" fillId="16" borderId="0" xfId="0" applyFont="1" applyFill="1" applyBorder="1"/>
    <xf numFmtId="0" fontId="0" fillId="16" borderId="0" xfId="0" applyFont="1" applyFill="1"/>
    <xf numFmtId="0" fontId="5" fillId="16" borderId="0" xfId="0" applyFont="1" applyFill="1"/>
    <xf numFmtId="0" fontId="2" fillId="16" borderId="0" xfId="0" applyFont="1" applyFill="1"/>
    <xf numFmtId="0" fontId="38" fillId="16" borderId="0" xfId="0" applyFont="1" applyFill="1"/>
    <xf numFmtId="0" fontId="38" fillId="16" borderId="0" xfId="0" applyFont="1" applyFill="1" applyAlignment="1">
      <alignment wrapText="1"/>
    </xf>
    <xf numFmtId="4" fontId="25" fillId="0" borderId="0" xfId="0" applyNumberFormat="1" applyFont="1" applyBorder="1" applyAlignment="1">
      <alignment horizontal="right"/>
    </xf>
    <xf numFmtId="0" fontId="45" fillId="9" borderId="30" xfId="0" applyFont="1" applyFill="1" applyBorder="1" applyAlignment="1">
      <alignment horizontal="center" vertical="center" wrapText="1"/>
    </xf>
    <xf numFmtId="4" fontId="25" fillId="0" borderId="21" xfId="0" applyNumberFormat="1" applyFont="1" applyBorder="1" applyAlignment="1">
      <alignment horizontal="right"/>
    </xf>
    <xf numFmtId="0" fontId="52" fillId="3" borderId="0" xfId="0" applyFont="1" applyFill="1" applyBorder="1" applyAlignment="1">
      <alignment vertical="center"/>
    </xf>
    <xf numFmtId="0" fontId="45" fillId="9" borderId="39" xfId="0" applyFont="1" applyFill="1" applyBorder="1" applyAlignment="1">
      <alignment horizontal="center" vertical="center" wrapText="1"/>
    </xf>
    <xf numFmtId="0" fontId="55" fillId="3" borderId="0" xfId="0" applyFont="1" applyFill="1" applyBorder="1" applyAlignment="1">
      <alignment vertical="center"/>
    </xf>
    <xf numFmtId="0" fontId="45" fillId="9" borderId="85" xfId="0" applyFont="1" applyFill="1" applyBorder="1" applyAlignment="1">
      <alignment horizontal="center" vertical="center" wrapText="1"/>
    </xf>
    <xf numFmtId="3" fontId="45" fillId="9" borderId="10" xfId="0" applyNumberFormat="1" applyFont="1" applyFill="1" applyBorder="1" applyAlignment="1">
      <alignment horizontal="center" vertical="center" wrapText="1"/>
    </xf>
    <xf numFmtId="0" fontId="45" fillId="9" borderId="86" xfId="0" applyFont="1" applyFill="1" applyBorder="1" applyAlignment="1">
      <alignment horizontal="center" vertical="center" wrapText="1"/>
    </xf>
    <xf numFmtId="166" fontId="25" fillId="0" borderId="1" xfId="0" applyNumberFormat="1" applyFont="1" applyBorder="1" applyAlignment="1"/>
    <xf numFmtId="166" fontId="25" fillId="0" borderId="3" xfId="0" applyNumberFormat="1" applyFont="1" applyBorder="1" applyAlignment="1"/>
    <xf numFmtId="166" fontId="25" fillId="0" borderId="9" xfId="0" applyNumberFormat="1" applyFont="1" applyBorder="1" applyAlignment="1"/>
    <xf numFmtId="166" fontId="25" fillId="0" borderId="35" xfId="0" applyNumberFormat="1" applyFont="1" applyBorder="1" applyAlignment="1"/>
    <xf numFmtId="4" fontId="29" fillId="10" borderId="88" xfId="0" applyNumberFormat="1" applyFont="1" applyFill="1" applyBorder="1" applyAlignment="1">
      <alignment horizontal="center" wrapText="1"/>
    </xf>
    <xf numFmtId="4" fontId="29" fillId="10" borderId="90" xfId="0" applyNumberFormat="1" applyFont="1" applyFill="1" applyBorder="1" applyAlignment="1">
      <alignment horizontal="center" wrapText="1"/>
    </xf>
    <xf numFmtId="4" fontId="29" fillId="10" borderId="89" xfId="0" applyNumberFormat="1" applyFont="1" applyFill="1" applyBorder="1" applyAlignment="1">
      <alignment horizontal="center" wrapText="1"/>
    </xf>
    <xf numFmtId="166" fontId="25" fillId="0" borderId="46" xfId="0" applyNumberFormat="1" applyFont="1" applyBorder="1" applyAlignment="1"/>
    <xf numFmtId="166" fontId="25" fillId="0" borderId="41" xfId="0" applyNumberFormat="1" applyFont="1" applyBorder="1" applyAlignment="1"/>
    <xf numFmtId="4" fontId="45" fillId="10" borderId="6" xfId="0" applyNumberFormat="1" applyFont="1" applyFill="1" applyBorder="1" applyAlignment="1">
      <alignment horizontal="center" wrapText="1"/>
    </xf>
    <xf numFmtId="0" fontId="50" fillId="10" borderId="71" xfId="0" applyFont="1" applyFill="1" applyBorder="1" applyAlignment="1">
      <alignment horizontal="center"/>
    </xf>
    <xf numFmtId="178" fontId="50" fillId="10" borderId="71" xfId="0" applyNumberFormat="1" applyFont="1" applyFill="1" applyBorder="1" applyAlignment="1">
      <alignment horizontal="center"/>
    </xf>
    <xf numFmtId="0" fontId="50" fillId="10" borderId="44" xfId="0" applyFont="1" applyFill="1" applyBorder="1" applyAlignment="1">
      <alignment horizontal="center"/>
    </xf>
    <xf numFmtId="0" fontId="50" fillId="10" borderId="87" xfId="0" applyFont="1" applyFill="1" applyBorder="1" applyAlignment="1">
      <alignment horizontal="center"/>
    </xf>
    <xf numFmtId="0" fontId="50" fillId="10" borderId="23" xfId="0" applyFont="1" applyFill="1" applyBorder="1" applyAlignment="1">
      <alignment horizontal="center"/>
    </xf>
    <xf numFmtId="178" fontId="50" fillId="10" borderId="87" xfId="0" applyNumberFormat="1" applyFont="1" applyFill="1" applyBorder="1" applyAlignment="1">
      <alignment horizontal="center"/>
    </xf>
    <xf numFmtId="169" fontId="27" fillId="3" borderId="7" xfId="0" applyNumberFormat="1" applyFont="1" applyFill="1" applyBorder="1" applyAlignment="1">
      <alignment horizontal="center"/>
    </xf>
    <xf numFmtId="169" fontId="10" fillId="3" borderId="15" xfId="0" applyNumberFormat="1" applyFont="1" applyFill="1" applyBorder="1" applyAlignment="1">
      <alignment horizontal="center" wrapText="1"/>
    </xf>
    <xf numFmtId="169" fontId="27" fillId="3" borderId="15" xfId="3" applyNumberFormat="1" applyFont="1" applyFill="1" applyBorder="1" applyAlignment="1">
      <alignment horizontal="center"/>
    </xf>
    <xf numFmtId="169" fontId="27" fillId="3" borderId="7" xfId="3" applyNumberFormat="1" applyFont="1" applyFill="1" applyBorder="1" applyAlignment="1">
      <alignment horizontal="center"/>
    </xf>
    <xf numFmtId="169" fontId="10" fillId="3" borderId="20" xfId="0" applyNumberFormat="1" applyFont="1" applyFill="1" applyBorder="1" applyAlignment="1">
      <alignment horizontal="center" wrapText="1"/>
    </xf>
    <xf numFmtId="169" fontId="27" fillId="3" borderId="60" xfId="0" applyNumberFormat="1" applyFont="1" applyFill="1" applyBorder="1" applyAlignment="1">
      <alignment horizontal="center"/>
    </xf>
    <xf numFmtId="169" fontId="27" fillId="3" borderId="20" xfId="3" applyNumberFormat="1" applyFont="1" applyFill="1" applyBorder="1" applyAlignment="1">
      <alignment horizontal="center"/>
    </xf>
    <xf numFmtId="169" fontId="27" fillId="3" borderId="60" xfId="3" applyNumberFormat="1" applyFont="1" applyFill="1" applyBorder="1" applyAlignment="1">
      <alignment horizontal="center"/>
    </xf>
    <xf numFmtId="169" fontId="10" fillId="3" borderId="92" xfId="0" applyNumberFormat="1" applyFont="1" applyFill="1" applyBorder="1" applyAlignment="1">
      <alignment horizontal="center" wrapText="1"/>
    </xf>
    <xf numFmtId="169" fontId="27" fillId="3" borderId="89" xfId="0" applyNumberFormat="1" applyFont="1" applyFill="1" applyBorder="1" applyAlignment="1">
      <alignment horizontal="center"/>
    </xf>
    <xf numFmtId="169" fontId="27" fillId="3" borderId="92" xfId="3" applyNumberFormat="1" applyFont="1" applyFill="1" applyBorder="1" applyAlignment="1">
      <alignment horizontal="center"/>
    </xf>
    <xf numFmtId="169" fontId="27" fillId="3" borderId="89" xfId="3" applyNumberFormat="1" applyFont="1" applyFill="1" applyBorder="1" applyAlignment="1">
      <alignment horizontal="center"/>
    </xf>
    <xf numFmtId="169" fontId="6" fillId="3" borderId="93" xfId="0" applyNumberFormat="1" applyFont="1" applyFill="1" applyBorder="1" applyAlignment="1">
      <alignment horizontal="right" wrapText="1"/>
    </xf>
    <xf numFmtId="169" fontId="29" fillId="3" borderId="13" xfId="0" applyNumberFormat="1" applyFont="1" applyFill="1" applyBorder="1" applyAlignment="1">
      <alignment horizontal="center"/>
    </xf>
    <xf numFmtId="169" fontId="29" fillId="3" borderId="94" xfId="0" applyNumberFormat="1" applyFont="1" applyFill="1" applyBorder="1" applyAlignment="1">
      <alignment horizontal="center"/>
    </xf>
    <xf numFmtId="169" fontId="6" fillId="3" borderId="37" xfId="0" applyNumberFormat="1" applyFont="1" applyFill="1" applyBorder="1" applyAlignment="1">
      <alignment horizontal="right" wrapText="1"/>
    </xf>
    <xf numFmtId="169" fontId="6" fillId="3" borderId="22" xfId="0" applyNumberFormat="1" applyFont="1" applyFill="1" applyBorder="1" applyAlignment="1">
      <alignment horizontal="right" wrapText="1"/>
    </xf>
    <xf numFmtId="169" fontId="6" fillId="3" borderId="22" xfId="0" applyNumberFormat="1" applyFont="1" applyFill="1" applyBorder="1" applyAlignment="1">
      <alignment wrapText="1"/>
    </xf>
    <xf numFmtId="169" fontId="6" fillId="3" borderId="11" xfId="0" applyNumberFormat="1" applyFont="1" applyFill="1" applyBorder="1" applyAlignment="1">
      <alignment wrapText="1"/>
    </xf>
    <xf numFmtId="169" fontId="6" fillId="3" borderId="19" xfId="0" applyNumberFormat="1" applyFont="1" applyFill="1" applyBorder="1" applyAlignment="1">
      <alignment horizontal="right" wrapText="1"/>
    </xf>
    <xf numFmtId="4" fontId="0" fillId="3" borderId="0" xfId="0" applyNumberFormat="1" applyFont="1" applyFill="1"/>
    <xf numFmtId="169" fontId="6" fillId="17" borderId="68" xfId="0" applyNumberFormat="1" applyFont="1" applyFill="1" applyBorder="1" applyAlignment="1">
      <alignment horizontal="center" vertical="center" wrapText="1"/>
    </xf>
    <xf numFmtId="169" fontId="6" fillId="17" borderId="69" xfId="0" applyNumberFormat="1" applyFont="1" applyFill="1" applyBorder="1" applyAlignment="1">
      <alignment horizontal="center" vertical="center" wrapText="1"/>
    </xf>
    <xf numFmtId="3" fontId="6" fillId="17" borderId="70" xfId="0" applyNumberFormat="1" applyFont="1" applyFill="1" applyBorder="1" applyAlignment="1">
      <alignment horizontal="center" wrapText="1"/>
    </xf>
    <xf numFmtId="3" fontId="6" fillId="17" borderId="75" xfId="0" applyNumberFormat="1" applyFont="1" applyFill="1" applyBorder="1" applyAlignment="1">
      <alignment horizontal="center" wrapText="1"/>
    </xf>
    <xf numFmtId="3" fontId="6" fillId="17" borderId="22" xfId="0" applyNumberFormat="1" applyFont="1" applyFill="1" applyBorder="1" applyAlignment="1">
      <alignment horizontal="center" vertical="center" wrapText="1"/>
    </xf>
    <xf numFmtId="4" fontId="45" fillId="17" borderId="11" xfId="0" applyNumberFormat="1" applyFont="1" applyFill="1" applyBorder="1" applyAlignment="1">
      <alignment horizontal="center" wrapText="1"/>
    </xf>
    <xf numFmtId="0" fontId="62" fillId="17" borderId="63" xfId="0" applyFont="1" applyFill="1" applyBorder="1" applyAlignment="1">
      <alignment vertical="center" wrapText="1"/>
    </xf>
    <xf numFmtId="0" fontId="62" fillId="17" borderId="56" xfId="0" applyFont="1" applyFill="1" applyBorder="1" applyAlignment="1">
      <alignment horizontal="center" vertical="center"/>
    </xf>
    <xf numFmtId="3" fontId="6" fillId="3" borderId="12" xfId="0" applyNumberFormat="1" applyFont="1" applyFill="1" applyBorder="1" applyAlignment="1">
      <alignment wrapText="1"/>
    </xf>
    <xf numFmtId="3" fontId="6" fillId="3" borderId="16" xfId="0" applyNumberFormat="1" applyFont="1" applyFill="1" applyBorder="1" applyAlignment="1">
      <alignment wrapText="1"/>
    </xf>
    <xf numFmtId="0" fontId="25" fillId="0" borderId="76" xfId="0" applyFont="1" applyFill="1" applyBorder="1" applyAlignment="1"/>
    <xf numFmtId="168" fontId="27" fillId="0" borderId="14" xfId="0" applyNumberFormat="1" applyFont="1" applyFill="1" applyBorder="1"/>
    <xf numFmtId="4" fontId="25" fillId="0" borderId="18" xfId="0" applyNumberFormat="1" applyFont="1" applyFill="1" applyBorder="1" applyAlignment="1">
      <alignment horizontal="right"/>
    </xf>
    <xf numFmtId="4" fontId="25" fillId="0" borderId="14" xfId="0" applyNumberFormat="1" applyFont="1" applyFill="1" applyBorder="1" applyAlignment="1">
      <alignment horizontal="right"/>
    </xf>
    <xf numFmtId="0" fontId="25" fillId="0" borderId="18" xfId="0" applyFont="1" applyFill="1" applyBorder="1" applyAlignment="1"/>
    <xf numFmtId="0" fontId="25" fillId="0" borderId="19" xfId="0" applyFont="1" applyFill="1" applyBorder="1" applyAlignment="1"/>
    <xf numFmtId="168" fontId="27" fillId="0" borderId="33" xfId="0" applyNumberFormat="1" applyFont="1" applyFill="1" applyBorder="1"/>
    <xf numFmtId="4" fontId="25" fillId="0" borderId="19" xfId="0" applyNumberFormat="1" applyFont="1" applyFill="1" applyBorder="1" applyAlignment="1">
      <alignment horizontal="right"/>
    </xf>
    <xf numFmtId="4" fontId="25" fillId="0" borderId="33" xfId="0" applyNumberFormat="1" applyFont="1" applyFill="1" applyBorder="1" applyAlignment="1">
      <alignment horizontal="right"/>
    </xf>
    <xf numFmtId="0" fontId="29" fillId="3" borderId="0" xfId="2" applyNumberFormat="1" applyFont="1" applyFill="1" applyBorder="1" applyAlignment="1" applyProtection="1">
      <alignment vertical="center"/>
    </xf>
    <xf numFmtId="164" fontId="23" fillId="3" borderId="0" xfId="2" applyNumberFormat="1" applyFont="1" applyFill="1" applyBorder="1" applyAlignment="1" applyProtection="1">
      <alignment vertical="center"/>
    </xf>
    <xf numFmtId="0" fontId="29" fillId="3" borderId="0" xfId="0" applyFont="1" applyFill="1" applyBorder="1" applyAlignment="1">
      <alignment horizontal="center"/>
    </xf>
    <xf numFmtId="0" fontId="36" fillId="3" borderId="0" xfId="0" applyFont="1" applyFill="1" applyBorder="1" applyAlignment="1">
      <alignment horizontal="center"/>
    </xf>
    <xf numFmtId="0" fontId="29" fillId="3" borderId="0" xfId="0" applyFont="1" applyFill="1" applyBorder="1" applyAlignment="1">
      <alignment vertical="center"/>
    </xf>
    <xf numFmtId="0" fontId="0" fillId="3" borderId="21" xfId="0" applyFont="1" applyFill="1" applyBorder="1"/>
    <xf numFmtId="4" fontId="38" fillId="0" borderId="31" xfId="0" applyNumberFormat="1" applyFont="1" applyBorder="1"/>
    <xf numFmtId="0" fontId="19" fillId="3" borderId="0" xfId="0" applyFont="1" applyFill="1" applyBorder="1" applyAlignment="1">
      <alignment vertical="center"/>
    </xf>
    <xf numFmtId="0" fontId="57" fillId="3" borderId="0" xfId="0" applyFont="1" applyFill="1" applyBorder="1" applyAlignment="1">
      <alignment horizontal="left"/>
    </xf>
    <xf numFmtId="0" fontId="57" fillId="0" borderId="0" xfId="0" applyFont="1" applyFill="1" applyBorder="1" applyAlignment="1">
      <alignment horizontal="left"/>
    </xf>
    <xf numFmtId="0" fontId="0" fillId="0" borderId="0" xfId="0" applyFont="1" applyFill="1" applyBorder="1"/>
    <xf numFmtId="2" fontId="38" fillId="0" borderId="0" xfId="0" applyNumberFormat="1" applyFont="1" applyFill="1" applyBorder="1"/>
    <xf numFmtId="2" fontId="0" fillId="0" borderId="0" xfId="0" applyNumberFormat="1" applyFont="1" applyFill="1" applyBorder="1"/>
    <xf numFmtId="0" fontId="39" fillId="7" borderId="16" xfId="0" applyFont="1" applyFill="1" applyBorder="1" applyAlignment="1">
      <alignment horizontal="center" vertical="center" wrapText="1"/>
    </xf>
    <xf numFmtId="0" fontId="38" fillId="6" borderId="36" xfId="0" applyFont="1" applyFill="1" applyBorder="1" applyAlignment="1">
      <alignment horizontal="center" vertical="center"/>
    </xf>
    <xf numFmtId="0" fontId="29" fillId="3" borderId="4" xfId="2" applyNumberFormat="1" applyFont="1" applyFill="1" applyBorder="1" applyAlignment="1" applyProtection="1">
      <alignment vertical="center"/>
    </xf>
    <xf numFmtId="164" fontId="23" fillId="3" borderId="4" xfId="2" applyNumberFormat="1" applyFont="1" applyFill="1" applyBorder="1" applyAlignment="1" applyProtection="1">
      <alignment vertical="center"/>
    </xf>
    <xf numFmtId="0" fontId="29" fillId="3" borderId="4" xfId="0" applyFont="1" applyFill="1" applyBorder="1" applyAlignment="1">
      <alignment horizontal="center"/>
    </xf>
    <xf numFmtId="0" fontId="36" fillId="3" borderId="4" xfId="0" applyFont="1" applyFill="1" applyBorder="1" applyAlignment="1">
      <alignment horizontal="center"/>
    </xf>
    <xf numFmtId="0" fontId="29" fillId="3" borderId="4" xfId="0" applyFont="1" applyFill="1" applyBorder="1" applyAlignment="1">
      <alignment horizontal="center" vertical="center"/>
    </xf>
    <xf numFmtId="0" fontId="29" fillId="3" borderId="4" xfId="0" applyFont="1" applyFill="1" applyBorder="1" applyAlignment="1">
      <alignment vertical="center"/>
    </xf>
    <xf numFmtId="0" fontId="0" fillId="3" borderId="40" xfId="0" applyFont="1" applyFill="1" applyBorder="1"/>
    <xf numFmtId="3" fontId="39" fillId="7" borderId="44" xfId="0" applyNumberFormat="1" applyFont="1" applyFill="1" applyBorder="1" applyAlignment="1">
      <alignment horizontal="center" vertical="center" wrapText="1"/>
    </xf>
    <xf numFmtId="6" fontId="39" fillId="6" borderId="38" xfId="0" applyNumberFormat="1" applyFont="1" applyFill="1" applyBorder="1" applyAlignment="1">
      <alignment vertical="center"/>
    </xf>
    <xf numFmtId="4" fontId="38" fillId="0" borderId="42" xfId="0" applyNumberFormat="1" applyFont="1" applyBorder="1"/>
    <xf numFmtId="4" fontId="38" fillId="0" borderId="4" xfId="0" applyNumberFormat="1" applyFont="1" applyBorder="1"/>
    <xf numFmtId="4" fontId="38" fillId="0" borderId="40" xfId="0" applyNumberFormat="1" applyFont="1" applyBorder="1"/>
    <xf numFmtId="0" fontId="29" fillId="3" borderId="95" xfId="2" applyNumberFormat="1" applyFont="1" applyFill="1" applyBorder="1" applyAlignment="1" applyProtection="1">
      <alignment vertical="center"/>
    </xf>
    <xf numFmtId="164" fontId="23" fillId="3" borderId="95" xfId="2" applyNumberFormat="1" applyFont="1" applyFill="1" applyBorder="1" applyAlignment="1" applyProtection="1">
      <alignment vertical="center"/>
    </xf>
    <xf numFmtId="0" fontId="6" fillId="3" borderId="95" xfId="0" applyFont="1" applyFill="1" applyBorder="1" applyAlignment="1">
      <alignment horizontal="center" vertical="center"/>
    </xf>
    <xf numFmtId="0" fontId="49" fillId="3" borderId="95" xfId="0" applyFont="1" applyFill="1" applyBorder="1" applyAlignment="1">
      <alignment horizontal="right" vertical="center" wrapText="1"/>
    </xf>
    <xf numFmtId="0" fontId="49" fillId="3" borderId="95" xfId="0" applyFont="1" applyFill="1" applyBorder="1" applyAlignment="1">
      <alignment horizontal="right" vertical="center"/>
    </xf>
    <xf numFmtId="0" fontId="3" fillId="3" borderId="95" xfId="0" applyFont="1" applyFill="1" applyBorder="1" applyAlignment="1">
      <alignment horizontal="center" vertical="center"/>
    </xf>
    <xf numFmtId="3" fontId="60" fillId="3" borderId="82" xfId="0" applyNumberFormat="1" applyFont="1" applyFill="1" applyBorder="1"/>
    <xf numFmtId="3" fontId="39" fillId="7" borderId="87" xfId="0" applyNumberFormat="1" applyFont="1" applyFill="1" applyBorder="1" applyAlignment="1">
      <alignment horizontal="center" vertical="center" wrapText="1"/>
    </xf>
    <xf numFmtId="5" fontId="39" fillId="6" borderId="45" xfId="0" applyNumberFormat="1" applyFont="1" applyFill="1" applyBorder="1" applyAlignment="1">
      <alignment vertical="center"/>
    </xf>
    <xf numFmtId="42" fontId="39" fillId="6" borderId="38" xfId="0" applyNumberFormat="1" applyFont="1" applyFill="1" applyBorder="1" applyAlignment="1">
      <alignment vertical="center"/>
    </xf>
    <xf numFmtId="4" fontId="39" fillId="0" borderId="81" xfId="0" applyNumberFormat="1" applyFont="1" applyBorder="1"/>
    <xf numFmtId="6" fontId="38" fillId="0" borderId="95" xfId="2" applyNumberFormat="1" applyFont="1" applyBorder="1" applyAlignment="1">
      <alignment horizontal="right"/>
    </xf>
    <xf numFmtId="6" fontId="38" fillId="0" borderId="82" xfId="2" applyNumberFormat="1" applyFont="1" applyBorder="1" applyAlignment="1">
      <alignment horizontal="right"/>
    </xf>
    <xf numFmtId="0" fontId="38" fillId="0" borderId="0" xfId="0" applyFont="1" applyFill="1" applyBorder="1"/>
    <xf numFmtId="0" fontId="29" fillId="3" borderId="0" xfId="2" applyNumberFormat="1" applyFont="1" applyFill="1" applyBorder="1" applyAlignment="1" applyProtection="1"/>
    <xf numFmtId="0" fontId="29" fillId="3" borderId="95" xfId="2" applyNumberFormat="1" applyFont="1" applyFill="1" applyBorder="1" applyAlignment="1" applyProtection="1"/>
    <xf numFmtId="4" fontId="38" fillId="0" borderId="8" xfId="0" applyNumberFormat="1" applyFont="1" applyBorder="1"/>
    <xf numFmtId="4" fontId="38" fillId="0" borderId="41" xfId="0" applyNumberFormat="1" applyFont="1" applyBorder="1"/>
    <xf numFmtId="0" fontId="36" fillId="3" borderId="4" xfId="0" applyFont="1" applyFill="1" applyBorder="1" applyAlignment="1">
      <alignment horizontal="center" vertical="center"/>
    </xf>
    <xf numFmtId="0" fontId="29" fillId="3" borderId="95" xfId="0" applyFont="1" applyFill="1" applyBorder="1" applyAlignment="1">
      <alignment horizontal="center" vertical="center"/>
    </xf>
    <xf numFmtId="0" fontId="19" fillId="3" borderId="95" xfId="0" applyFont="1" applyFill="1" applyBorder="1" applyAlignment="1">
      <alignment vertical="center"/>
    </xf>
    <xf numFmtId="0" fontId="29" fillId="3" borderId="95" xfId="0" applyFont="1" applyFill="1" applyBorder="1" applyAlignment="1">
      <alignment vertical="center"/>
    </xf>
    <xf numFmtId="4" fontId="39" fillId="0" borderId="95" xfId="0" applyNumberFormat="1" applyFont="1" applyBorder="1" applyAlignment="1">
      <alignment horizontal="right"/>
    </xf>
    <xf numFmtId="0" fontId="63" fillId="3" borderId="0" xfId="0" applyFont="1" applyFill="1"/>
    <xf numFmtId="164" fontId="6" fillId="0" borderId="25" xfId="1" applyNumberFormat="1" applyFont="1" applyFill="1" applyBorder="1" applyAlignment="1">
      <alignment horizontal="center" wrapText="1"/>
    </xf>
    <xf numFmtId="0" fontId="27" fillId="0" borderId="62" xfId="0" applyFont="1" applyFill="1" applyBorder="1" applyAlignment="1">
      <alignment horizontal="center"/>
    </xf>
    <xf numFmtId="0" fontId="27" fillId="0" borderId="55" xfId="0" applyFont="1" applyFill="1" applyBorder="1" applyAlignment="1">
      <alignment horizontal="center"/>
    </xf>
    <xf numFmtId="168" fontId="27" fillId="0" borderId="62" xfId="0" applyNumberFormat="1" applyFont="1" applyFill="1" applyBorder="1" applyAlignment="1">
      <alignment horizontal="center"/>
    </xf>
    <xf numFmtId="2" fontId="27" fillId="0" borderId="62" xfId="0" applyNumberFormat="1" applyFont="1" applyFill="1" applyBorder="1" applyAlignment="1">
      <alignment horizontal="center"/>
    </xf>
    <xf numFmtId="2" fontId="27" fillId="0" borderId="52" xfId="0" applyNumberFormat="1" applyFont="1" applyFill="1" applyBorder="1" applyAlignment="1">
      <alignment horizontal="center"/>
    </xf>
    <xf numFmtId="168" fontId="27" fillId="0" borderId="25" xfId="0" applyNumberFormat="1" applyFont="1" applyFill="1" applyBorder="1" applyAlignment="1">
      <alignment horizontal="center"/>
    </xf>
    <xf numFmtId="0" fontId="29" fillId="3" borderId="0" xfId="0" applyFont="1" applyFill="1" applyBorder="1"/>
    <xf numFmtId="0" fontId="29" fillId="3" borderId="0" xfId="0" applyFont="1" applyFill="1" applyBorder="1" applyAlignment="1"/>
    <xf numFmtId="0" fontId="27" fillId="3" borderId="0" xfId="0" applyFont="1" applyFill="1" applyBorder="1"/>
    <xf numFmtId="0" fontId="27" fillId="3" borderId="0" xfId="0" applyFont="1" applyFill="1" applyAlignment="1"/>
    <xf numFmtId="0" fontId="19" fillId="3" borderId="0" xfId="0" applyFont="1" applyFill="1" applyBorder="1"/>
    <xf numFmtId="0" fontId="19" fillId="3" borderId="0" xfId="0" applyFont="1" applyFill="1" applyBorder="1" applyAlignment="1"/>
    <xf numFmtId="0" fontId="20" fillId="3" borderId="0" xfId="0" applyFont="1" applyFill="1" applyBorder="1" applyAlignment="1"/>
    <xf numFmtId="0" fontId="19" fillId="3" borderId="0" xfId="0" applyFont="1" applyFill="1" applyBorder="1" applyAlignment="1">
      <alignment horizontal="center" vertical="top"/>
    </xf>
    <xf numFmtId="0" fontId="20" fillId="3" borderId="0" xfId="0" applyFont="1" applyFill="1"/>
    <xf numFmtId="0" fontId="29" fillId="3" borderId="70" xfId="0" applyFont="1" applyFill="1" applyBorder="1" applyAlignment="1">
      <alignment horizontal="center" wrapText="1"/>
    </xf>
    <xf numFmtId="0" fontId="29" fillId="3" borderId="39" xfId="0" applyFont="1" applyFill="1" applyBorder="1" applyAlignment="1"/>
    <xf numFmtId="0" fontId="27" fillId="3" borderId="39" xfId="0" applyFont="1" applyFill="1" applyBorder="1" applyAlignment="1"/>
    <xf numFmtId="0" fontId="27" fillId="3" borderId="75" xfId="0" applyFont="1" applyFill="1" applyBorder="1" applyAlignment="1"/>
    <xf numFmtId="0" fontId="27" fillId="3" borderId="66" xfId="0" applyFont="1" applyFill="1" applyBorder="1" applyAlignment="1"/>
    <xf numFmtId="0" fontId="27" fillId="3" borderId="70" xfId="0" applyFont="1" applyFill="1" applyBorder="1" applyAlignment="1"/>
    <xf numFmtId="0" fontId="27" fillId="3" borderId="0" xfId="0" applyFont="1" applyFill="1" applyAlignment="1">
      <alignment wrapText="1"/>
    </xf>
    <xf numFmtId="0" fontId="27" fillId="3" borderId="52" xfId="0" applyFont="1" applyFill="1" applyBorder="1" applyAlignment="1">
      <alignment horizontal="right"/>
    </xf>
    <xf numFmtId="0" fontId="27" fillId="3" borderId="25" xfId="0" applyFont="1" applyFill="1" applyBorder="1" applyAlignment="1">
      <alignment horizontal="right"/>
    </xf>
    <xf numFmtId="0" fontId="29" fillId="3" borderId="25" xfId="0" applyFont="1" applyFill="1" applyBorder="1" applyAlignment="1"/>
    <xf numFmtId="0" fontId="27" fillId="3" borderId="52" xfId="0" applyFont="1" applyFill="1" applyBorder="1"/>
    <xf numFmtId="0" fontId="29" fillId="3" borderId="52" xfId="0" applyFont="1" applyFill="1" applyBorder="1" applyAlignment="1">
      <alignment horizontal="right"/>
    </xf>
    <xf numFmtId="0" fontId="27" fillId="3" borderId="21" xfId="0" applyFont="1" applyFill="1" applyBorder="1"/>
    <xf numFmtId="172" fontId="27" fillId="3" borderId="0" xfId="0" applyNumberFormat="1" applyFont="1" applyFill="1"/>
    <xf numFmtId="164" fontId="10" fillId="4" borderId="60" xfId="1" applyNumberFormat="1" applyFont="1" applyFill="1" applyBorder="1" applyAlignment="1">
      <alignment horizontal="center" wrapText="1"/>
    </xf>
    <xf numFmtId="0" fontId="10" fillId="4" borderId="20" xfId="0" applyFont="1" applyFill="1" applyBorder="1" applyAlignment="1">
      <alignment horizontal="center" wrapText="1"/>
    </xf>
    <xf numFmtId="0" fontId="6" fillId="3" borderId="0" xfId="0" applyFont="1" applyFill="1" applyBorder="1" applyAlignment="1">
      <alignment horizontal="center" vertical="center" wrapText="1"/>
    </xf>
    <xf numFmtId="0" fontId="45" fillId="13" borderId="39" xfId="0" applyFont="1" applyFill="1" applyBorder="1" applyAlignment="1">
      <alignment horizontal="center" vertical="center" wrapText="1"/>
    </xf>
    <xf numFmtId="0" fontId="2" fillId="0" borderId="0" xfId="0" applyFont="1" applyAlignment="1">
      <alignment wrapText="1"/>
    </xf>
    <xf numFmtId="0" fontId="19" fillId="3" borderId="0" xfId="0" applyFont="1" applyFill="1" applyAlignment="1">
      <alignment horizontal="center" wrapText="1"/>
    </xf>
    <xf numFmtId="0" fontId="10" fillId="3" borderId="0" xfId="0" applyFont="1" applyFill="1" applyBorder="1" applyAlignment="1">
      <alignment wrapText="1"/>
    </xf>
    <xf numFmtId="164" fontId="29" fillId="3" borderId="18" xfId="1" applyNumberFormat="1" applyFont="1" applyFill="1" applyBorder="1" applyAlignment="1">
      <alignment horizontal="center" wrapText="1"/>
    </xf>
    <xf numFmtId="0" fontId="27" fillId="4" borderId="1" xfId="0" applyFont="1" applyFill="1" applyBorder="1" applyAlignment="1">
      <alignment horizontal="center" wrapText="1"/>
    </xf>
    <xf numFmtId="0" fontId="10" fillId="4" borderId="8" xfId="0" applyFont="1" applyFill="1" applyBorder="1" applyAlignment="1">
      <alignment horizontal="center" wrapText="1"/>
    </xf>
    <xf numFmtId="0" fontId="10" fillId="4" borderId="9" xfId="0" applyFont="1" applyFill="1" applyBorder="1" applyAlignment="1">
      <alignment horizontal="center" wrapText="1"/>
    </xf>
    <xf numFmtId="0" fontId="10" fillId="4" borderId="99" xfId="0" applyFont="1" applyFill="1" applyBorder="1" applyAlignment="1">
      <alignment horizontal="center" wrapText="1"/>
    </xf>
    <xf numFmtId="3" fontId="10" fillId="4" borderId="60" xfId="0" applyNumberFormat="1" applyFont="1" applyFill="1" applyBorder="1" applyAlignment="1">
      <alignment horizontal="center" wrapText="1"/>
    </xf>
    <xf numFmtId="3" fontId="10" fillId="4" borderId="114" xfId="0" applyNumberFormat="1" applyFont="1" applyFill="1" applyBorder="1" applyAlignment="1">
      <alignment horizontal="center" wrapText="1"/>
    </xf>
    <xf numFmtId="0" fontId="10" fillId="4" borderId="115" xfId="0" applyFont="1" applyFill="1" applyBorder="1" applyAlignment="1">
      <alignment horizontal="center" wrapText="1"/>
    </xf>
    <xf numFmtId="164" fontId="10" fillId="4" borderId="116" xfId="1" applyNumberFormat="1" applyFont="1" applyFill="1" applyBorder="1" applyAlignment="1">
      <alignment horizontal="center" wrapText="1"/>
    </xf>
    <xf numFmtId="0" fontId="10" fillId="4" borderId="121" xfId="0" applyFont="1" applyFill="1" applyBorder="1" applyAlignment="1">
      <alignment horizontal="center" wrapText="1"/>
    </xf>
    <xf numFmtId="170" fontId="27" fillId="15" borderId="118" xfId="0" applyNumberFormat="1" applyFont="1" applyFill="1" applyBorder="1" applyAlignment="1">
      <alignment wrapText="1"/>
    </xf>
    <xf numFmtId="164" fontId="10" fillId="15" borderId="119" xfId="1" applyNumberFormat="1" applyFont="1" applyFill="1" applyBorder="1" applyAlignment="1">
      <alignment horizontal="center" wrapText="1"/>
    </xf>
    <xf numFmtId="0" fontId="27" fillId="15" borderId="121" xfId="0" applyFont="1" applyFill="1" applyBorder="1" applyAlignment="1">
      <alignment horizontal="center" wrapText="1"/>
    </xf>
    <xf numFmtId="164" fontId="10" fillId="15" borderId="101" xfId="1" applyNumberFormat="1" applyFont="1" applyFill="1" applyBorder="1" applyAlignment="1">
      <alignment horizontal="center" wrapText="1"/>
    </xf>
    <xf numFmtId="164" fontId="10" fillId="15" borderId="8" xfId="1" applyNumberFormat="1" applyFont="1" applyFill="1" applyBorder="1" applyAlignment="1">
      <alignment horizontal="center" wrapText="1"/>
    </xf>
    <xf numFmtId="0" fontId="6" fillId="3" borderId="0" xfId="0" applyFont="1" applyFill="1" applyBorder="1" applyAlignment="1">
      <alignment horizontal="center" wrapText="1"/>
    </xf>
    <xf numFmtId="0" fontId="29" fillId="3" borderId="0" xfId="0" applyFont="1" applyFill="1" applyBorder="1" applyAlignment="1">
      <alignment horizontal="center" wrapText="1"/>
    </xf>
    <xf numFmtId="0" fontId="10" fillId="18" borderId="18" xfId="0" applyFont="1" applyFill="1" applyBorder="1" applyAlignment="1">
      <alignment wrapText="1"/>
    </xf>
    <xf numFmtId="0" fontId="10" fillId="18" borderId="24" xfId="0" applyFont="1" applyFill="1" applyBorder="1" applyAlignment="1">
      <alignment wrapText="1"/>
    </xf>
    <xf numFmtId="173" fontId="10" fillId="8" borderId="79" xfId="0" applyNumberFormat="1" applyFont="1" applyFill="1" applyBorder="1" applyAlignment="1">
      <alignment horizontal="center" wrapText="1"/>
    </xf>
    <xf numFmtId="0" fontId="10" fillId="8" borderId="78" xfId="0" applyFont="1" applyFill="1" applyBorder="1" applyAlignment="1">
      <alignment horizontal="center" wrapText="1"/>
    </xf>
    <xf numFmtId="2" fontId="10" fillId="8" borderId="60" xfId="1" applyNumberFormat="1" applyFont="1" applyFill="1" applyBorder="1" applyAlignment="1">
      <alignment horizontal="center" wrapText="1"/>
    </xf>
    <xf numFmtId="2" fontId="10" fillId="8" borderId="79" xfId="0" applyNumberFormat="1" applyFont="1" applyFill="1" applyBorder="1" applyAlignment="1">
      <alignment horizontal="center" wrapText="1"/>
    </xf>
    <xf numFmtId="2" fontId="10" fillId="8" borderId="115" xfId="0" applyNumberFormat="1" applyFont="1" applyFill="1" applyBorder="1" applyAlignment="1">
      <alignment wrapText="1"/>
    </xf>
    <xf numFmtId="0" fontId="10" fillId="18" borderId="14" xfId="0" applyFont="1" applyFill="1" applyBorder="1" applyAlignment="1">
      <alignment wrapText="1"/>
    </xf>
    <xf numFmtId="164" fontId="10" fillId="18" borderId="83" xfId="1" applyNumberFormat="1" applyFont="1" applyFill="1" applyBorder="1" applyAlignment="1">
      <alignment horizontal="center" wrapText="1"/>
    </xf>
    <xf numFmtId="0" fontId="10" fillId="18" borderId="16" xfId="0" applyFont="1" applyFill="1" applyBorder="1" applyAlignment="1">
      <alignment wrapText="1"/>
    </xf>
    <xf numFmtId="2" fontId="10" fillId="18" borderId="20" xfId="0" applyNumberFormat="1" applyFont="1" applyFill="1" applyBorder="1" applyAlignment="1">
      <alignment wrapText="1"/>
    </xf>
    <xf numFmtId="0" fontId="10" fillId="18" borderId="60" xfId="0" applyFont="1" applyFill="1" applyBorder="1" applyAlignment="1">
      <alignment horizontal="center" wrapText="1"/>
    </xf>
    <xf numFmtId="0" fontId="10" fillId="18" borderId="78" xfId="0" applyFont="1" applyFill="1" applyBorder="1" applyAlignment="1">
      <alignment horizontal="center" wrapText="1"/>
    </xf>
    <xf numFmtId="2" fontId="10" fillId="18" borderId="115" xfId="0" applyNumberFormat="1" applyFont="1" applyFill="1" applyBorder="1" applyAlignment="1">
      <alignment wrapText="1"/>
    </xf>
    <xf numFmtId="0" fontId="10" fillId="18" borderId="126" xfId="0" applyFont="1" applyFill="1" applyBorder="1" applyAlignment="1">
      <alignment horizontal="center" wrapText="1"/>
    </xf>
    <xf numFmtId="2" fontId="10" fillId="18" borderId="127" xfId="0" applyNumberFormat="1" applyFont="1" applyFill="1" applyBorder="1" applyAlignment="1">
      <alignment wrapText="1"/>
    </xf>
    <xf numFmtId="0" fontId="27" fillId="19" borderId="105" xfId="0" applyFont="1" applyFill="1" applyBorder="1" applyAlignment="1">
      <alignment horizontal="center" wrapText="1"/>
    </xf>
    <xf numFmtId="0" fontId="27" fillId="19" borderId="110" xfId="0" applyFont="1" applyFill="1" applyBorder="1" applyAlignment="1">
      <alignment wrapText="1"/>
    </xf>
    <xf numFmtId="4" fontId="3" fillId="3" borderId="0" xfId="0" applyNumberFormat="1" applyFont="1" applyFill="1" applyAlignment="1">
      <alignment horizontal="center" vertical="center" wrapText="1"/>
    </xf>
    <xf numFmtId="168" fontId="2" fillId="3" borderId="0" xfId="0" applyNumberFormat="1" applyFont="1" applyFill="1" applyAlignment="1">
      <alignment wrapText="1"/>
    </xf>
    <xf numFmtId="0" fontId="10" fillId="5" borderId="14" xfId="1" applyNumberFormat="1" applyFont="1" applyFill="1" applyBorder="1" applyAlignment="1">
      <alignment horizontal="center" wrapText="1"/>
    </xf>
    <xf numFmtId="0" fontId="10" fillId="5" borderId="77" xfId="0" applyFont="1" applyFill="1" applyBorder="1" applyAlignment="1">
      <alignment horizontal="center" wrapText="1"/>
    </xf>
    <xf numFmtId="0" fontId="10" fillId="5" borderId="0" xfId="0" applyFont="1" applyFill="1" applyBorder="1" applyAlignment="1">
      <alignment horizontal="center" wrapText="1"/>
    </xf>
    <xf numFmtId="2" fontId="27" fillId="15" borderId="123" xfId="0" applyNumberFormat="1" applyFont="1" applyFill="1" applyBorder="1" applyAlignment="1">
      <alignment horizontal="center" wrapText="1"/>
    </xf>
    <xf numFmtId="0" fontId="10" fillId="4" borderId="101" xfId="0" applyFont="1" applyFill="1" applyBorder="1" applyAlignment="1">
      <alignment horizontal="center" wrapText="1"/>
    </xf>
    <xf numFmtId="164" fontId="27" fillId="5" borderId="53" xfId="0" applyNumberFormat="1" applyFont="1" applyFill="1" applyBorder="1" applyAlignment="1">
      <alignment horizontal="center" wrapText="1"/>
    </xf>
    <xf numFmtId="164" fontId="10" fillId="15" borderId="123" xfId="1" applyNumberFormat="1" applyFont="1" applyFill="1" applyBorder="1" applyAlignment="1">
      <alignment horizontal="center" wrapText="1"/>
    </xf>
    <xf numFmtId="168" fontId="10" fillId="8" borderId="114" xfId="0" applyNumberFormat="1" applyFont="1" applyFill="1" applyBorder="1" applyAlignment="1">
      <alignment horizontal="center" wrapText="1"/>
    </xf>
    <xf numFmtId="168" fontId="10" fillId="8" borderId="99" xfId="0" applyNumberFormat="1" applyFont="1" applyFill="1" applyBorder="1" applyAlignment="1">
      <alignment horizontal="center" wrapText="1"/>
    </xf>
    <xf numFmtId="5" fontId="39" fillId="6" borderId="19" xfId="0" applyNumberFormat="1" applyFont="1" applyFill="1" applyBorder="1" applyAlignment="1">
      <alignment vertical="center"/>
    </xf>
    <xf numFmtId="3" fontId="45" fillId="7" borderId="27" xfId="0" applyNumberFormat="1" applyFont="1" applyFill="1" applyBorder="1" applyAlignment="1">
      <alignment horizontal="center" vertical="center" wrapText="1"/>
    </xf>
    <xf numFmtId="0" fontId="64" fillId="3" borderId="0" xfId="0" applyFont="1" applyFill="1" applyAlignment="1">
      <alignment horizontal="center"/>
    </xf>
    <xf numFmtId="0" fontId="64" fillId="3" borderId="0" xfId="0" applyFont="1" applyFill="1" applyAlignment="1"/>
    <xf numFmtId="0" fontId="2" fillId="3" borderId="0" xfId="0" applyFont="1" applyFill="1" applyAlignment="1">
      <alignment vertical="top" wrapText="1"/>
    </xf>
    <xf numFmtId="0" fontId="65" fillId="3" borderId="0" xfId="0" applyFont="1" applyFill="1" applyAlignment="1">
      <alignment vertical="center"/>
    </xf>
    <xf numFmtId="0" fontId="10" fillId="3" borderId="0" xfId="0" applyFont="1" applyFill="1" applyAlignment="1">
      <alignment horizontal="center"/>
    </xf>
    <xf numFmtId="0" fontId="0" fillId="3" borderId="0" xfId="0" applyFont="1" applyFill="1" applyAlignment="1">
      <alignment horizontal="center"/>
    </xf>
    <xf numFmtId="0" fontId="10" fillId="3" borderId="128" xfId="0" applyFont="1" applyFill="1" applyBorder="1" applyAlignment="1">
      <alignment wrapText="1"/>
    </xf>
    <xf numFmtId="0" fontId="10" fillId="3" borderId="132" xfId="0" applyFont="1" applyFill="1" applyBorder="1" applyAlignment="1">
      <alignment wrapText="1"/>
    </xf>
    <xf numFmtId="0" fontId="10" fillId="3" borderId="136" xfId="0" applyFont="1" applyFill="1" applyBorder="1" applyAlignment="1">
      <alignment wrapText="1"/>
    </xf>
    <xf numFmtId="0" fontId="10" fillId="8" borderId="141" xfId="0" applyFont="1" applyFill="1" applyBorder="1" applyAlignment="1">
      <alignment horizontal="center" wrapText="1"/>
    </xf>
    <xf numFmtId="164" fontId="27" fillId="8" borderId="143" xfId="1" applyNumberFormat="1" applyFont="1" applyFill="1" applyBorder="1" applyAlignment="1">
      <alignment horizontal="center" wrapText="1"/>
    </xf>
    <xf numFmtId="2" fontId="10" fillId="8" borderId="144" xfId="0" applyNumberFormat="1" applyFont="1" applyFill="1" applyBorder="1" applyAlignment="1">
      <alignment horizontal="center" wrapText="1"/>
    </xf>
    <xf numFmtId="164" fontId="27" fillId="8" borderId="145" xfId="1" applyNumberFormat="1" applyFont="1" applyFill="1" applyBorder="1" applyAlignment="1">
      <alignment horizontal="center" wrapText="1"/>
    </xf>
    <xf numFmtId="164" fontId="27" fillId="8" borderId="149" xfId="1" applyNumberFormat="1" applyFont="1" applyFill="1" applyBorder="1" applyAlignment="1">
      <alignment horizontal="center" vertical="center" wrapText="1"/>
    </xf>
    <xf numFmtId="0" fontId="10" fillId="8" borderId="152" xfId="0" applyFont="1" applyFill="1" applyBorder="1" applyAlignment="1">
      <alignment horizontal="center" wrapText="1"/>
    </xf>
    <xf numFmtId="164" fontId="27" fillId="8" borderId="149" xfId="1" applyNumberFormat="1" applyFont="1" applyFill="1" applyBorder="1" applyAlignment="1">
      <alignment horizontal="center" wrapText="1"/>
    </xf>
    <xf numFmtId="0" fontId="10" fillId="8" borderId="155" xfId="0" applyFont="1" applyFill="1" applyBorder="1" applyAlignment="1">
      <alignment wrapText="1"/>
    </xf>
    <xf numFmtId="164" fontId="10" fillId="8" borderId="156" xfId="1" applyNumberFormat="1" applyFont="1" applyFill="1" applyBorder="1" applyAlignment="1">
      <alignment horizontal="center" wrapText="1"/>
    </xf>
    <xf numFmtId="164" fontId="27" fillId="18" borderId="145" xfId="1" applyNumberFormat="1" applyFont="1" applyFill="1" applyBorder="1" applyAlignment="1">
      <alignment horizontal="center" wrapText="1"/>
    </xf>
    <xf numFmtId="164" fontId="27" fillId="18" borderId="149" xfId="1" applyNumberFormat="1" applyFont="1" applyFill="1" applyBorder="1" applyAlignment="1">
      <alignment horizontal="center" wrapText="1"/>
    </xf>
    <xf numFmtId="0" fontId="6" fillId="18" borderId="139" xfId="0" applyFont="1" applyFill="1" applyBorder="1" applyAlignment="1">
      <alignment vertical="center" wrapText="1"/>
    </xf>
    <xf numFmtId="0" fontId="10" fillId="3" borderId="0" xfId="0" applyFont="1" applyFill="1" applyBorder="1" applyAlignment="1">
      <alignment horizontal="center" wrapText="1"/>
    </xf>
    <xf numFmtId="164" fontId="10" fillId="3" borderId="14" xfId="1" applyNumberFormat="1" applyFont="1" applyFill="1" applyBorder="1" applyAlignment="1">
      <alignment horizontal="center" wrapText="1"/>
    </xf>
    <xf numFmtId="0" fontId="10" fillId="5" borderId="141" xfId="0" applyFont="1" applyFill="1" applyBorder="1" applyAlignment="1">
      <alignment horizontal="center" wrapText="1"/>
    </xf>
    <xf numFmtId="164" fontId="10" fillId="5" borderId="142" xfId="0" applyNumberFormat="1" applyFont="1" applyFill="1" applyBorder="1" applyAlignment="1">
      <alignment horizontal="center" vertical="center" wrapText="1"/>
    </xf>
    <xf numFmtId="164" fontId="10" fillId="5" borderId="129" xfId="1" applyNumberFormat="1" applyFont="1" applyFill="1" applyBorder="1" applyAlignment="1">
      <alignment horizontal="center" vertical="center" wrapText="1"/>
    </xf>
    <xf numFmtId="164" fontId="27" fillId="5" borderId="143" xfId="1" applyNumberFormat="1" applyFont="1" applyFill="1" applyBorder="1" applyAlignment="1">
      <alignment vertical="center" wrapText="1"/>
    </xf>
    <xf numFmtId="0" fontId="10" fillId="5" borderId="153" xfId="0" applyFont="1" applyFill="1" applyBorder="1" applyAlignment="1">
      <alignment horizontal="center" wrapText="1"/>
    </xf>
    <xf numFmtId="0" fontId="10" fillId="5" borderId="165" xfId="0" applyFont="1" applyFill="1" applyBorder="1" applyAlignment="1">
      <alignment horizontal="center" wrapText="1"/>
    </xf>
    <xf numFmtId="0" fontId="10" fillId="5" borderId="166" xfId="0" applyFont="1" applyFill="1" applyBorder="1" applyAlignment="1">
      <alignment horizontal="center" wrapText="1"/>
    </xf>
    <xf numFmtId="0" fontId="10" fillId="5" borderId="162" xfId="0" applyFont="1" applyFill="1" applyBorder="1" applyAlignment="1">
      <alignment horizontal="center" wrapText="1"/>
    </xf>
    <xf numFmtId="164" fontId="10" fillId="5" borderId="137" xfId="1" applyNumberFormat="1" applyFont="1" applyFill="1" applyBorder="1" applyAlignment="1">
      <alignment horizontal="center" wrapText="1"/>
    </xf>
    <xf numFmtId="164" fontId="27" fillId="5" borderId="157" xfId="0" applyNumberFormat="1" applyFont="1" applyFill="1" applyBorder="1" applyAlignment="1">
      <alignment horizontal="center" wrapText="1"/>
    </xf>
    <xf numFmtId="0" fontId="10" fillId="5" borderId="156" xfId="0" applyFont="1" applyFill="1" applyBorder="1" applyAlignment="1">
      <alignment horizontal="center" wrapText="1"/>
    </xf>
    <xf numFmtId="164" fontId="10" fillId="5" borderId="167" xfId="0" applyNumberFormat="1" applyFont="1" applyFill="1" applyBorder="1" applyAlignment="1">
      <alignment horizontal="center" vertical="center" wrapText="1"/>
    </xf>
    <xf numFmtId="164" fontId="10" fillId="5" borderId="141" xfId="1" applyNumberFormat="1" applyFont="1" applyFill="1" applyBorder="1" applyAlignment="1">
      <alignment horizontal="center" vertical="center" wrapText="1"/>
    </xf>
    <xf numFmtId="164" fontId="27" fillId="5" borderId="168" xfId="0" applyNumberFormat="1" applyFont="1" applyFill="1" applyBorder="1" applyAlignment="1">
      <alignment horizontal="center" wrapText="1"/>
    </xf>
    <xf numFmtId="164" fontId="10" fillId="5" borderId="159" xfId="1" applyNumberFormat="1" applyFont="1" applyFill="1" applyBorder="1" applyAlignment="1">
      <alignment horizontal="center" wrapText="1"/>
    </xf>
    <xf numFmtId="0" fontId="27" fillId="15" borderId="156" xfId="0" applyFont="1" applyFill="1" applyBorder="1" applyAlignment="1">
      <alignment horizontal="center" wrapText="1"/>
    </xf>
    <xf numFmtId="165" fontId="27" fillId="15" borderId="167" xfId="0" applyNumberFormat="1" applyFont="1" applyFill="1" applyBorder="1" applyAlignment="1">
      <alignment wrapText="1"/>
    </xf>
    <xf numFmtId="164" fontId="10" fillId="15" borderId="141" xfId="1" applyNumberFormat="1" applyFont="1" applyFill="1" applyBorder="1" applyAlignment="1">
      <alignment wrapText="1"/>
    </xf>
    <xf numFmtId="169" fontId="10" fillId="15" borderId="159" xfId="1" applyNumberFormat="1" applyFont="1" applyFill="1" applyBorder="1" applyAlignment="1">
      <alignment horizontal="center" wrapText="1"/>
    </xf>
    <xf numFmtId="165" fontId="27" fillId="15" borderId="142" xfId="0" applyNumberFormat="1" applyFont="1" applyFill="1" applyBorder="1" applyAlignment="1">
      <alignment wrapText="1"/>
    </xf>
    <xf numFmtId="164" fontId="10" fillId="15" borderId="129" xfId="1" applyNumberFormat="1" applyFont="1" applyFill="1" applyBorder="1" applyAlignment="1">
      <alignment wrapText="1"/>
    </xf>
    <xf numFmtId="0" fontId="6" fillId="3" borderId="0" xfId="0" applyFont="1" applyFill="1" applyBorder="1" applyAlignment="1">
      <alignment vertical="center" wrapText="1"/>
    </xf>
    <xf numFmtId="0" fontId="6" fillId="4" borderId="163" xfId="0" applyFont="1" applyFill="1" applyBorder="1" applyAlignment="1">
      <alignment wrapText="1"/>
    </xf>
    <xf numFmtId="0" fontId="6" fillId="4" borderId="171" xfId="0" applyFont="1" applyFill="1" applyBorder="1" applyAlignment="1">
      <alignment horizontal="right" wrapText="1"/>
    </xf>
    <xf numFmtId="0" fontId="6" fillId="4" borderId="172" xfId="0" applyFont="1" applyFill="1" applyBorder="1" applyAlignment="1">
      <alignment horizontal="right" wrapText="1"/>
    </xf>
    <xf numFmtId="0" fontId="3" fillId="3" borderId="178" xfId="0" applyFont="1" applyFill="1" applyBorder="1" applyAlignment="1">
      <alignment horizontal="center" vertical="center" wrapText="1"/>
    </xf>
    <xf numFmtId="0" fontId="3" fillId="3" borderId="179" xfId="0" applyFont="1" applyFill="1" applyBorder="1" applyAlignment="1">
      <alignment horizontal="center" wrapText="1"/>
    </xf>
    <xf numFmtId="164" fontId="3" fillId="3" borderId="180" xfId="1" applyNumberFormat="1" applyFont="1" applyFill="1" applyBorder="1" applyAlignment="1">
      <alignment horizontal="center" wrapText="1"/>
    </xf>
    <xf numFmtId="164" fontId="27" fillId="4" borderId="158" xfId="1" applyNumberFormat="1" applyFont="1" applyFill="1" applyBorder="1" applyAlignment="1">
      <alignment horizontal="center" wrapText="1"/>
    </xf>
    <xf numFmtId="0" fontId="27" fillId="4" borderId="183" xfId="0" applyFont="1" applyFill="1" applyBorder="1" applyAlignment="1">
      <alignment horizontal="center" wrapText="1"/>
    </xf>
    <xf numFmtId="164" fontId="27" fillId="4" borderId="135" xfId="1" applyNumberFormat="1" applyFont="1" applyFill="1" applyBorder="1" applyAlignment="1">
      <alignment horizontal="center" wrapText="1"/>
    </xf>
    <xf numFmtId="0" fontId="27" fillId="4" borderId="136" xfId="0" applyFont="1" applyFill="1" applyBorder="1" applyAlignment="1">
      <alignment horizontal="center" wrapText="1"/>
    </xf>
    <xf numFmtId="0" fontId="27" fillId="4" borderId="185" xfId="0" applyFont="1" applyFill="1" applyBorder="1" applyAlignment="1">
      <alignment horizontal="center" wrapText="1"/>
    </xf>
    <xf numFmtId="3" fontId="10" fillId="4" borderId="180" xfId="0" applyNumberFormat="1" applyFont="1" applyFill="1" applyBorder="1" applyAlignment="1">
      <alignment horizontal="center" wrapText="1"/>
    </xf>
    <xf numFmtId="0" fontId="10" fillId="4" borderId="157" xfId="0" applyFont="1" applyFill="1" applyBorder="1" applyAlignment="1">
      <alignment horizontal="center" wrapText="1"/>
    </xf>
    <xf numFmtId="164" fontId="10" fillId="4" borderId="137" xfId="1" applyNumberFormat="1" applyFont="1" applyFill="1" applyBorder="1" applyAlignment="1">
      <alignment horizontal="center" vertical="center" wrapText="1"/>
    </xf>
    <xf numFmtId="164" fontId="27" fillId="4" borderId="139" xfId="1" applyNumberFormat="1" applyFont="1" applyFill="1" applyBorder="1" applyAlignment="1">
      <alignment horizontal="center" vertical="center" wrapText="1"/>
    </xf>
    <xf numFmtId="0" fontId="3" fillId="3" borderId="187" xfId="0" applyFont="1" applyFill="1" applyBorder="1" applyAlignment="1">
      <alignment horizontal="center" vertical="center" wrapText="1"/>
    </xf>
    <xf numFmtId="0" fontId="27" fillId="4" borderId="192" xfId="0" applyFont="1" applyFill="1" applyBorder="1" applyAlignment="1">
      <alignment horizontal="center" wrapText="1"/>
    </xf>
    <xf numFmtId="0" fontId="27" fillId="4" borderId="166" xfId="0" applyFont="1" applyFill="1" applyBorder="1" applyAlignment="1">
      <alignment horizontal="center" wrapText="1"/>
    </xf>
    <xf numFmtId="0" fontId="27" fillId="4" borderId="168" xfId="0" applyFont="1" applyFill="1" applyBorder="1" applyAlignment="1">
      <alignment horizontal="center" wrapText="1"/>
    </xf>
    <xf numFmtId="0" fontId="27" fillId="19" borderId="156" xfId="0" applyFont="1" applyFill="1" applyBorder="1" applyAlignment="1">
      <alignment horizontal="center" wrapText="1"/>
    </xf>
    <xf numFmtId="0" fontId="27" fillId="19" borderId="159" xfId="0" applyFont="1" applyFill="1" applyBorder="1" applyAlignment="1">
      <alignment wrapText="1"/>
    </xf>
    <xf numFmtId="167" fontId="10" fillId="5" borderId="185" xfId="0" applyNumberFormat="1" applyFont="1" applyFill="1" applyBorder="1" applyAlignment="1">
      <alignment wrapText="1"/>
    </xf>
    <xf numFmtId="164" fontId="10" fillId="15" borderId="141" xfId="1" applyNumberFormat="1" applyFont="1" applyFill="1" applyBorder="1" applyAlignment="1">
      <alignment horizontal="center" wrapText="1"/>
    </xf>
    <xf numFmtId="175" fontId="10" fillId="15" borderId="159" xfId="1" applyNumberFormat="1" applyFont="1" applyFill="1" applyBorder="1" applyAlignment="1">
      <alignment horizontal="center" wrapText="1"/>
    </xf>
    <xf numFmtId="164" fontId="27" fillId="4" borderId="149" xfId="1" applyNumberFormat="1" applyFont="1" applyFill="1" applyBorder="1" applyAlignment="1">
      <alignment horizontal="center" vertical="center" wrapText="1"/>
    </xf>
    <xf numFmtId="3" fontId="6" fillId="3" borderId="0" xfId="0" applyNumberFormat="1" applyFont="1" applyFill="1" applyBorder="1" applyAlignment="1">
      <alignment horizontal="center" vertical="center" wrapText="1"/>
    </xf>
    <xf numFmtId="169" fontId="27" fillId="3" borderId="0" xfId="3" applyNumberFormat="1" applyFont="1" applyFill="1" applyBorder="1" applyAlignment="1">
      <alignment horizontal="center"/>
    </xf>
    <xf numFmtId="169" fontId="29" fillId="3" borderId="0" xfId="0" applyNumberFormat="1" applyFont="1" applyFill="1" applyBorder="1" applyAlignment="1">
      <alignment horizontal="center"/>
    </xf>
    <xf numFmtId="169" fontId="6" fillId="3" borderId="0" xfId="0" applyNumberFormat="1" applyFont="1" applyFill="1" applyBorder="1" applyAlignment="1">
      <alignment wrapText="1"/>
    </xf>
    <xf numFmtId="169" fontId="6" fillId="3" borderId="0" xfId="0" applyNumberFormat="1" applyFont="1" applyFill="1" applyBorder="1" applyAlignment="1">
      <alignment horizontal="center" wrapText="1"/>
    </xf>
    <xf numFmtId="169" fontId="6" fillId="3" borderId="0" xfId="0" applyNumberFormat="1" applyFont="1" applyFill="1" applyBorder="1" applyAlignment="1">
      <alignment horizontal="center" vertical="center" wrapText="1"/>
    </xf>
    <xf numFmtId="5" fontId="10" fillId="3" borderId="0" xfId="0" applyNumberFormat="1" applyFont="1" applyFill="1" applyAlignment="1">
      <alignment horizontal="center"/>
    </xf>
    <xf numFmtId="2" fontId="10" fillId="3" borderId="0" xfId="0" applyNumberFormat="1" applyFont="1" applyFill="1" applyAlignment="1">
      <alignment horizontal="center"/>
    </xf>
    <xf numFmtId="5" fontId="10" fillId="3" borderId="21" xfId="0" applyNumberFormat="1" applyFont="1" applyFill="1" applyBorder="1" applyAlignment="1">
      <alignment horizontal="center"/>
    </xf>
    <xf numFmtId="2" fontId="10" fillId="3" borderId="21" xfId="0" applyNumberFormat="1" applyFont="1" applyFill="1" applyBorder="1" applyAlignment="1">
      <alignment horizontal="center"/>
    </xf>
    <xf numFmtId="0" fontId="6" fillId="13" borderId="0" xfId="0" applyFont="1" applyFill="1" applyBorder="1" applyAlignment="1">
      <alignment horizontal="center"/>
    </xf>
    <xf numFmtId="0" fontId="6" fillId="13" borderId="0" xfId="0" applyFont="1" applyFill="1" applyBorder="1" applyAlignment="1"/>
    <xf numFmtId="0" fontId="6" fillId="13" borderId="39" xfId="0" applyFont="1" applyFill="1" applyBorder="1" applyAlignment="1">
      <alignment horizontal="center"/>
    </xf>
    <xf numFmtId="169" fontId="29" fillId="3" borderId="1" xfId="0" applyNumberFormat="1" applyFont="1" applyFill="1" applyBorder="1" applyAlignment="1">
      <alignment horizontal="center"/>
    </xf>
    <xf numFmtId="0" fontId="29" fillId="13" borderId="1" xfId="0" applyFont="1" applyFill="1" applyBorder="1" applyAlignment="1">
      <alignment horizontal="left" wrapText="1"/>
    </xf>
    <xf numFmtId="169" fontId="6" fillId="13" borderId="1" xfId="0" applyNumberFormat="1" applyFont="1" applyFill="1" applyBorder="1" applyAlignment="1">
      <alignment horizontal="right" wrapText="1"/>
    </xf>
    <xf numFmtId="0" fontId="1" fillId="13" borderId="1" xfId="0" applyFont="1" applyFill="1" applyBorder="1" applyAlignment="1">
      <alignment horizontal="center"/>
    </xf>
    <xf numFmtId="169" fontId="6" fillId="3" borderId="1" xfId="0" applyNumberFormat="1" applyFont="1" applyFill="1" applyBorder="1" applyAlignment="1">
      <alignment wrapText="1"/>
    </xf>
    <xf numFmtId="4" fontId="0" fillId="3" borderId="0" xfId="0" applyNumberFormat="1" applyFont="1" applyFill="1" applyBorder="1"/>
    <xf numFmtId="0" fontId="0" fillId="3" borderId="135" xfId="0" applyFont="1" applyFill="1" applyBorder="1"/>
    <xf numFmtId="0" fontId="55" fillId="3" borderId="136" xfId="0" applyFont="1" applyFill="1" applyBorder="1" applyAlignment="1">
      <alignment vertical="center"/>
    </xf>
    <xf numFmtId="176" fontId="55" fillId="3" borderId="162" xfId="0" applyNumberFormat="1" applyFont="1" applyFill="1" applyBorder="1" applyAlignment="1">
      <alignment horizontal="right" vertical="center"/>
    </xf>
    <xf numFmtId="0" fontId="5" fillId="0" borderId="162" xfId="0" applyFont="1" applyBorder="1" applyAlignment="1">
      <alignment horizontal="right"/>
    </xf>
    <xf numFmtId="0" fontId="5" fillId="3" borderId="162" xfId="0" applyFont="1" applyFill="1" applyBorder="1" applyAlignment="1">
      <alignment horizontal="right"/>
    </xf>
    <xf numFmtId="0" fontId="5" fillId="3" borderId="139" xfId="0" applyFont="1" applyFill="1" applyBorder="1"/>
    <xf numFmtId="0" fontId="0" fillId="3" borderId="132" xfId="0" applyFont="1" applyFill="1" applyBorder="1"/>
    <xf numFmtId="0" fontId="2" fillId="3" borderId="0" xfId="0" applyFont="1" applyFill="1" applyBorder="1" applyAlignment="1"/>
    <xf numFmtId="0" fontId="27" fillId="4" borderId="196" xfId="0" applyFont="1" applyFill="1" applyBorder="1" applyAlignment="1"/>
    <xf numFmtId="0" fontId="45" fillId="3" borderId="0" xfId="0" applyFont="1" applyFill="1" applyBorder="1" applyAlignment="1">
      <alignment vertical="center"/>
    </xf>
    <xf numFmtId="0" fontId="6" fillId="3" borderId="196" xfId="0" applyFont="1" applyFill="1" applyBorder="1" applyAlignment="1"/>
    <xf numFmtId="0" fontId="45" fillId="3" borderId="196" xfId="0" applyFont="1" applyFill="1" applyBorder="1" applyAlignment="1">
      <alignment vertical="center"/>
    </xf>
    <xf numFmtId="0" fontId="10" fillId="4" borderId="196" xfId="0" applyFont="1" applyFill="1" applyBorder="1"/>
    <xf numFmtId="0" fontId="10" fillId="3" borderId="196" xfId="0" applyFont="1" applyFill="1" applyBorder="1"/>
    <xf numFmtId="0" fontId="6" fillId="3" borderId="197" xfId="0" applyFont="1" applyFill="1" applyBorder="1" applyAlignment="1"/>
    <xf numFmtId="0" fontId="27" fillId="4" borderId="197" xfId="0" applyFont="1" applyFill="1" applyBorder="1" applyAlignment="1"/>
    <xf numFmtId="0" fontId="3" fillId="4" borderId="202" xfId="0" applyFont="1" applyFill="1" applyBorder="1" applyAlignment="1">
      <alignment horizontal="center" wrapText="1"/>
    </xf>
    <xf numFmtId="0" fontId="27" fillId="4" borderId="53" xfId="0" applyFont="1" applyFill="1" applyBorder="1" applyAlignment="1">
      <alignment horizontal="center"/>
    </xf>
    <xf numFmtId="0" fontId="27" fillId="4" borderId="24" xfId="0" applyFont="1" applyFill="1" applyBorder="1" applyAlignment="1">
      <alignment horizontal="center"/>
    </xf>
    <xf numFmtId="0" fontId="27" fillId="4" borderId="118" xfId="0" applyFont="1" applyFill="1" applyBorder="1" applyAlignment="1">
      <alignment horizontal="center"/>
    </xf>
    <xf numFmtId="0" fontId="27" fillId="4" borderId="100" xfId="0" applyFont="1" applyFill="1" applyBorder="1" applyAlignment="1">
      <alignment horizontal="center"/>
    </xf>
    <xf numFmtId="0" fontId="10" fillId="4" borderId="118" xfId="0" applyFont="1" applyFill="1" applyBorder="1" applyAlignment="1">
      <alignment horizontal="center"/>
    </xf>
    <xf numFmtId="0" fontId="3" fillId="4" borderId="203" xfId="0" applyFont="1" applyFill="1" applyBorder="1" applyAlignment="1">
      <alignment horizontal="center" wrapText="1"/>
    </xf>
    <xf numFmtId="9" fontId="27" fillId="4" borderId="3" xfId="4" applyFont="1" applyFill="1" applyBorder="1" applyAlignment="1">
      <alignment horizontal="center"/>
    </xf>
    <xf numFmtId="0" fontId="2" fillId="4" borderId="206" xfId="0" applyFont="1" applyFill="1" applyBorder="1" applyAlignment="1"/>
    <xf numFmtId="0" fontId="3" fillId="4" borderId="207" xfId="0" applyFont="1" applyFill="1" applyBorder="1" applyAlignment="1">
      <alignment horizontal="center" wrapText="1"/>
    </xf>
    <xf numFmtId="0" fontId="27" fillId="4" borderId="95" xfId="0" applyFont="1" applyFill="1" applyBorder="1" applyAlignment="1">
      <alignment horizontal="center"/>
    </xf>
    <xf numFmtId="0" fontId="27" fillId="4" borderId="91" xfId="0" applyFont="1" applyFill="1" applyBorder="1" applyAlignment="1">
      <alignment horizontal="center"/>
    </xf>
    <xf numFmtId="0" fontId="27" fillId="4" borderId="208" xfId="0" applyFont="1" applyFill="1" applyBorder="1" applyAlignment="1">
      <alignment horizontal="center"/>
    </xf>
    <xf numFmtId="0" fontId="27" fillId="4" borderId="209" xfId="0" applyFont="1" applyFill="1" applyBorder="1" applyAlignment="1">
      <alignment horizontal="center"/>
    </xf>
    <xf numFmtId="0" fontId="27" fillId="4" borderId="14" xfId="0" applyFont="1" applyFill="1" applyBorder="1" applyAlignment="1">
      <alignment horizontal="center"/>
    </xf>
    <xf numFmtId="0" fontId="2" fillId="4" borderId="203" xfId="0" applyFont="1" applyFill="1" applyBorder="1" applyAlignment="1"/>
    <xf numFmtId="0" fontId="27" fillId="4" borderId="2" xfId="0" applyFont="1" applyFill="1" applyBorder="1" applyAlignment="1"/>
    <xf numFmtId="0" fontId="10" fillId="4" borderId="2" xfId="0" applyFont="1" applyFill="1" applyBorder="1"/>
    <xf numFmtId="0" fontId="10" fillId="4" borderId="204" xfId="0" applyFont="1" applyFill="1" applyBorder="1"/>
    <xf numFmtId="0" fontId="27" fillId="4" borderId="205" xfId="0" applyFont="1" applyFill="1" applyBorder="1" applyAlignment="1"/>
    <xf numFmtId="0" fontId="27" fillId="4" borderId="204" xfId="0" applyFont="1" applyFill="1" applyBorder="1" applyAlignment="1"/>
    <xf numFmtId="0" fontId="27" fillId="15" borderId="201" xfId="0" applyFont="1" applyFill="1" applyBorder="1" applyAlignment="1">
      <alignment horizontal="center"/>
    </xf>
    <xf numFmtId="0" fontId="27" fillId="15" borderId="2" xfId="0" applyFont="1" applyFill="1" applyBorder="1" applyAlignment="1"/>
    <xf numFmtId="0" fontId="10" fillId="15" borderId="2" xfId="0" applyFont="1" applyFill="1" applyBorder="1"/>
    <xf numFmtId="0" fontId="10" fillId="15" borderId="204" xfId="0" applyFont="1" applyFill="1" applyBorder="1"/>
    <xf numFmtId="0" fontId="27" fillId="15" borderId="205" xfId="0" applyFont="1" applyFill="1" applyBorder="1" applyAlignment="1"/>
    <xf numFmtId="0" fontId="27" fillId="15" borderId="204" xfId="0" applyFont="1" applyFill="1" applyBorder="1" applyAlignment="1"/>
    <xf numFmtId="0" fontId="27" fillId="15" borderId="0" xfId="0" applyFont="1" applyFill="1" applyBorder="1" applyAlignment="1">
      <alignment horizontal="center"/>
    </xf>
    <xf numFmtId="0" fontId="27" fillId="15" borderId="50" xfId="0" applyFont="1" applyFill="1" applyBorder="1" applyAlignment="1">
      <alignment horizontal="center"/>
    </xf>
    <xf numFmtId="0" fontId="27" fillId="15" borderId="196" xfId="0" applyFont="1" applyFill="1" applyBorder="1" applyAlignment="1">
      <alignment horizontal="center"/>
    </xf>
    <xf numFmtId="0" fontId="27" fillId="15" borderId="197" xfId="0" applyFont="1" applyFill="1" applyBorder="1" applyAlignment="1">
      <alignment horizontal="center"/>
    </xf>
    <xf numFmtId="2" fontId="27" fillId="15" borderId="196" xfId="0" applyNumberFormat="1" applyFont="1" applyFill="1" applyBorder="1" applyAlignment="1">
      <alignment horizontal="center"/>
    </xf>
    <xf numFmtId="168" fontId="27" fillId="15" borderId="0" xfId="0" applyNumberFormat="1" applyFont="1" applyFill="1" applyBorder="1" applyAlignment="1">
      <alignment horizontal="center" vertical="center"/>
    </xf>
    <xf numFmtId="0" fontId="27" fillId="15" borderId="196" xfId="0" applyFont="1" applyFill="1" applyBorder="1" applyAlignment="1">
      <alignment vertical="center"/>
    </xf>
    <xf numFmtId="0" fontId="3" fillId="4" borderId="198" xfId="0" applyFont="1" applyFill="1" applyBorder="1" applyAlignment="1">
      <alignment horizontal="center" wrapText="1"/>
    </xf>
    <xf numFmtId="0" fontId="27" fillId="4" borderId="123" xfId="0" applyFont="1" applyFill="1" applyBorder="1" applyAlignment="1">
      <alignment horizontal="center"/>
    </xf>
    <xf numFmtId="0" fontId="27" fillId="4" borderId="201" xfId="0" applyFont="1" applyFill="1" applyBorder="1" applyAlignment="1">
      <alignment horizontal="center"/>
    </xf>
    <xf numFmtId="0" fontId="27" fillId="4" borderId="213" xfId="0" applyFont="1" applyFill="1" applyBorder="1" applyAlignment="1">
      <alignment horizontal="center"/>
    </xf>
    <xf numFmtId="0" fontId="27" fillId="4" borderId="82" xfId="0" applyFont="1" applyFill="1" applyBorder="1" applyAlignment="1">
      <alignment horizontal="center"/>
    </xf>
    <xf numFmtId="0" fontId="27" fillId="4" borderId="46" xfId="0" applyFont="1" applyFill="1" applyBorder="1" applyAlignment="1"/>
    <xf numFmtId="0" fontId="27" fillId="4" borderId="33" xfId="0" applyFont="1" applyFill="1" applyBorder="1" applyAlignment="1">
      <alignment horizontal="center"/>
    </xf>
    <xf numFmtId="0" fontId="3" fillId="3" borderId="31" xfId="0" applyFont="1" applyFill="1" applyBorder="1" applyAlignment="1"/>
    <xf numFmtId="0" fontId="3" fillId="3" borderId="216" xfId="0" applyFont="1" applyFill="1" applyBorder="1" applyAlignment="1">
      <alignment horizontal="center" wrapText="1"/>
    </xf>
    <xf numFmtId="0" fontId="27" fillId="3" borderId="8" xfId="0" applyFont="1" applyFill="1" applyBorder="1" applyAlignment="1">
      <alignment horizontal="center"/>
    </xf>
    <xf numFmtId="0" fontId="27" fillId="3" borderId="119" xfId="0" applyFont="1" applyFill="1" applyBorder="1" applyAlignment="1">
      <alignment horizontal="center"/>
    </xf>
    <xf numFmtId="0" fontId="27" fillId="3" borderId="101" xfId="0" applyFont="1" applyFill="1" applyBorder="1" applyAlignment="1">
      <alignment horizontal="center" wrapText="1"/>
    </xf>
    <xf numFmtId="0" fontId="10" fillId="3" borderId="119" xfId="0" applyFont="1" applyFill="1" applyBorder="1" applyAlignment="1">
      <alignment horizontal="center"/>
    </xf>
    <xf numFmtId="0" fontId="10" fillId="3" borderId="9" xfId="0" applyFont="1" applyFill="1" applyBorder="1" applyAlignment="1">
      <alignment horizontal="center"/>
    </xf>
    <xf numFmtId="0" fontId="10" fillId="3" borderId="99" xfId="0" applyFont="1" applyFill="1" applyBorder="1" applyAlignment="1">
      <alignment horizontal="center"/>
    </xf>
    <xf numFmtId="0" fontId="27" fillId="3" borderId="101" xfId="0" applyFont="1" applyFill="1" applyBorder="1" applyAlignment="1">
      <alignment horizontal="center"/>
    </xf>
    <xf numFmtId="0" fontId="6" fillId="3" borderId="21" xfId="0" applyFont="1" applyFill="1" applyBorder="1" applyAlignment="1"/>
    <xf numFmtId="0" fontId="16" fillId="3" borderId="41" xfId="0" applyFont="1" applyFill="1" applyBorder="1" applyAlignment="1">
      <alignment horizontal="center"/>
    </xf>
    <xf numFmtId="0" fontId="27" fillId="15" borderId="18" xfId="0" applyFont="1" applyFill="1" applyBorder="1" applyAlignment="1">
      <alignment horizontal="center"/>
    </xf>
    <xf numFmtId="0" fontId="27" fillId="15" borderId="12" xfId="0" applyFont="1" applyFill="1" applyBorder="1" applyAlignment="1">
      <alignment horizontal="center"/>
    </xf>
    <xf numFmtId="0" fontId="27" fillId="15" borderId="122" xfId="0" applyFont="1" applyFill="1" applyBorder="1" applyAlignment="1">
      <alignment horizontal="center"/>
    </xf>
    <xf numFmtId="0" fontId="27" fillId="15" borderId="120" xfId="0" applyFont="1" applyFill="1" applyBorder="1" applyAlignment="1">
      <alignment horizontal="center"/>
    </xf>
    <xf numFmtId="0" fontId="10" fillId="15" borderId="122" xfId="0" applyFont="1" applyFill="1" applyBorder="1" applyAlignment="1">
      <alignment horizontal="center"/>
    </xf>
    <xf numFmtId="0" fontId="27" fillId="15" borderId="46" xfId="0" applyFont="1" applyFill="1" applyBorder="1" applyAlignment="1"/>
    <xf numFmtId="0" fontId="27" fillId="15" borderId="21" xfId="0" applyFont="1" applyFill="1" applyBorder="1" applyAlignment="1">
      <alignment horizontal="center"/>
    </xf>
    <xf numFmtId="0" fontId="27" fillId="15" borderId="213" xfId="0" applyFont="1" applyFill="1" applyBorder="1" applyAlignment="1">
      <alignment horizontal="center"/>
    </xf>
    <xf numFmtId="0" fontId="27" fillId="15" borderId="41" xfId="0" applyFont="1" applyFill="1" applyBorder="1" applyAlignment="1">
      <alignment horizontal="center" wrapText="1"/>
    </xf>
    <xf numFmtId="0" fontId="27" fillId="4" borderId="222" xfId="0" applyFont="1" applyFill="1" applyBorder="1" applyAlignment="1">
      <alignment horizontal="center"/>
    </xf>
    <xf numFmtId="0" fontId="27" fillId="15" borderId="218" xfId="0" applyFont="1" applyFill="1" applyBorder="1" applyAlignment="1">
      <alignment horizontal="center"/>
    </xf>
    <xf numFmtId="0" fontId="27" fillId="15" borderId="225" xfId="0" applyFont="1" applyFill="1" applyBorder="1" applyAlignment="1">
      <alignment horizontal="center" wrapText="1"/>
    </xf>
    <xf numFmtId="7" fontId="27" fillId="15" borderId="224" xfId="0" applyNumberFormat="1" applyFont="1" applyFill="1" applyBorder="1" applyAlignment="1">
      <alignment horizontal="center"/>
    </xf>
    <xf numFmtId="0" fontId="27" fillId="15" borderId="219" xfId="0" applyFont="1" applyFill="1" applyBorder="1" applyAlignment="1">
      <alignment horizontal="center" wrapText="1"/>
    </xf>
    <xf numFmtId="0" fontId="27" fillId="15" borderId="0" xfId="0" applyFont="1" applyFill="1" applyBorder="1" applyAlignment="1">
      <alignment horizontal="center" vertical="center"/>
    </xf>
    <xf numFmtId="0" fontId="27" fillId="15" borderId="196" xfId="0" applyFont="1" applyFill="1" applyBorder="1" applyAlignment="1">
      <alignment horizontal="center" vertical="center"/>
    </xf>
    <xf numFmtId="0" fontId="56" fillId="3" borderId="0" xfId="0" applyFont="1" applyFill="1" applyAlignment="1"/>
    <xf numFmtId="0" fontId="10" fillId="15" borderId="204" xfId="0" applyFont="1" applyFill="1" applyBorder="1" applyAlignment="1">
      <alignment vertical="center"/>
    </xf>
    <xf numFmtId="0" fontId="10" fillId="15" borderId="2" xfId="0" applyFont="1" applyFill="1" applyBorder="1" applyAlignment="1">
      <alignment vertical="center"/>
    </xf>
    <xf numFmtId="168" fontId="27" fillId="15" borderId="226" xfId="0" applyNumberFormat="1" applyFont="1" applyFill="1" applyBorder="1" applyAlignment="1">
      <alignment horizontal="center"/>
    </xf>
    <xf numFmtId="0" fontId="3" fillId="15" borderId="227" xfId="0" applyFont="1" applyFill="1" applyBorder="1" applyAlignment="1">
      <alignment horizontal="center" wrapText="1"/>
    </xf>
    <xf numFmtId="0" fontId="2" fillId="15" borderId="228" xfId="0" applyFont="1" applyFill="1" applyBorder="1" applyAlignment="1"/>
    <xf numFmtId="0" fontId="3" fillId="15" borderId="229" xfId="0" applyFont="1" applyFill="1" applyBorder="1" applyAlignment="1">
      <alignment horizontal="center" wrapText="1"/>
    </xf>
    <xf numFmtId="0" fontId="3" fillId="15" borderId="230" xfId="0" applyFont="1" applyFill="1" applyBorder="1" applyAlignment="1">
      <alignment horizontal="center" wrapText="1"/>
    </xf>
    <xf numFmtId="0" fontId="10" fillId="3" borderId="122" xfId="0" applyFont="1" applyFill="1" applyBorder="1" applyAlignment="1"/>
    <xf numFmtId="176" fontId="27" fillId="4" borderId="3" xfId="4" applyNumberFormat="1" applyFont="1" applyFill="1" applyBorder="1" applyAlignment="1">
      <alignment horizontal="center"/>
    </xf>
    <xf numFmtId="176" fontId="27" fillId="4" borderId="223" xfId="4" applyNumberFormat="1" applyFont="1" applyFill="1" applyBorder="1" applyAlignment="1">
      <alignment horizontal="center"/>
    </xf>
    <xf numFmtId="3" fontId="10" fillId="4" borderId="99" xfId="0" applyNumberFormat="1" applyFont="1" applyFill="1" applyBorder="1" applyAlignment="1">
      <alignment horizontal="center" wrapText="1"/>
    </xf>
    <xf numFmtId="9" fontId="27" fillId="4" borderId="3" xfId="4" applyNumberFormat="1" applyFont="1" applyFill="1" applyBorder="1" applyAlignment="1">
      <alignment horizontal="center"/>
    </xf>
    <xf numFmtId="9" fontId="27" fillId="4" borderId="0" xfId="0" applyNumberFormat="1" applyFont="1" applyFill="1" applyBorder="1" applyAlignment="1"/>
    <xf numFmtId="1" fontId="10" fillId="4" borderId="7" xfId="0" applyNumberFormat="1" applyFont="1" applyFill="1" applyBorder="1" applyAlignment="1">
      <alignment horizontal="center" wrapText="1"/>
    </xf>
    <xf numFmtId="1" fontId="10" fillId="4" borderId="99" xfId="0" applyNumberFormat="1" applyFont="1" applyFill="1" applyBorder="1" applyAlignment="1">
      <alignment horizontal="center" wrapText="1"/>
    </xf>
    <xf numFmtId="0" fontId="10" fillId="3" borderId="231" xfId="0" applyFont="1" applyFill="1" applyBorder="1" applyAlignment="1">
      <alignment wrapText="1"/>
    </xf>
    <xf numFmtId="0" fontId="10" fillId="5" borderId="4" xfId="0" applyFont="1" applyFill="1" applyBorder="1" applyAlignment="1">
      <alignment horizontal="center" wrapText="1"/>
    </xf>
    <xf numFmtId="0" fontId="10" fillId="5" borderId="168" xfId="0" applyFont="1" applyFill="1" applyBorder="1" applyAlignment="1">
      <alignment horizontal="center" wrapText="1"/>
    </xf>
    <xf numFmtId="0" fontId="3" fillId="3" borderId="186" xfId="0" applyFont="1" applyFill="1" applyBorder="1" applyAlignment="1">
      <alignment horizontal="center" wrapText="1"/>
    </xf>
    <xf numFmtId="0" fontId="10" fillId="5" borderId="60" xfId="1" applyNumberFormat="1" applyFont="1" applyFill="1" applyBorder="1" applyAlignment="1">
      <alignment horizontal="center" wrapText="1"/>
    </xf>
    <xf numFmtId="0" fontId="10" fillId="5" borderId="137" xfId="0" applyFont="1" applyFill="1" applyBorder="1" applyAlignment="1">
      <alignment horizontal="center" wrapText="1"/>
    </xf>
    <xf numFmtId="0" fontId="10" fillId="5" borderId="234" xfId="0" applyFont="1" applyFill="1" applyBorder="1" applyAlignment="1">
      <alignment horizontal="center" wrapText="1"/>
    </xf>
    <xf numFmtId="0" fontId="10" fillId="5" borderId="2" xfId="0" applyFont="1" applyFill="1" applyBorder="1" applyAlignment="1">
      <alignment horizontal="center" wrapText="1"/>
    </xf>
    <xf numFmtId="0" fontId="10" fillId="5" borderId="185" xfId="0" applyFont="1" applyFill="1" applyBorder="1" applyAlignment="1">
      <alignment horizontal="center" wrapText="1"/>
    </xf>
    <xf numFmtId="167" fontId="10" fillId="5" borderId="174" xfId="0" applyNumberFormat="1" applyFont="1" applyFill="1" applyBorder="1" applyAlignment="1">
      <alignment horizontal="center" wrapText="1"/>
    </xf>
    <xf numFmtId="0" fontId="10" fillId="3" borderId="140" xfId="0" applyFont="1" applyFill="1" applyBorder="1" applyAlignment="1">
      <alignment wrapText="1"/>
    </xf>
    <xf numFmtId="0" fontId="6" fillId="3" borderId="236" xfId="0" applyFont="1" applyFill="1" applyBorder="1" applyAlignment="1">
      <alignment horizontal="center" vertical="center" wrapText="1"/>
    </xf>
    <xf numFmtId="0" fontId="27" fillId="4" borderId="156" xfId="0" applyFont="1" applyFill="1" applyBorder="1" applyAlignment="1">
      <alignment horizontal="center" wrapText="1"/>
    </xf>
    <xf numFmtId="0" fontId="6" fillId="3" borderId="236" xfId="0" applyFont="1" applyFill="1" applyBorder="1" applyAlignment="1">
      <alignment horizontal="center" wrapText="1"/>
    </xf>
    <xf numFmtId="164" fontId="6" fillId="3" borderId="236" xfId="1" applyNumberFormat="1" applyFont="1" applyFill="1" applyBorder="1" applyAlignment="1">
      <alignment horizontal="center" wrapText="1"/>
    </xf>
    <xf numFmtId="164" fontId="29" fillId="3" borderId="236" xfId="1" applyNumberFormat="1" applyFont="1" applyFill="1" applyBorder="1" applyAlignment="1">
      <alignment horizontal="center" wrapText="1"/>
    </xf>
    <xf numFmtId="0" fontId="6" fillId="3" borderId="140" xfId="0" applyFont="1" applyFill="1" applyBorder="1" applyAlignment="1">
      <alignment horizontal="center" wrapText="1"/>
    </xf>
    <xf numFmtId="164" fontId="3" fillId="3" borderId="0" xfId="1" applyNumberFormat="1" applyFont="1" applyFill="1" applyBorder="1" applyAlignment="1">
      <alignment horizontal="center" wrapText="1"/>
    </xf>
    <xf numFmtId="164" fontId="19" fillId="3" borderId="0" xfId="1" applyNumberFormat="1" applyFont="1" applyFill="1" applyAlignment="1">
      <alignment horizontal="center" wrapText="1"/>
    </xf>
    <xf numFmtId="0" fontId="1" fillId="3" borderId="0" xfId="0" applyFont="1" applyFill="1"/>
    <xf numFmtId="164" fontId="6" fillId="3" borderId="0" xfId="1" applyNumberFormat="1" applyFont="1" applyFill="1" applyAlignment="1">
      <alignment horizontal="center" wrapText="1"/>
    </xf>
    <xf numFmtId="164" fontId="29" fillId="3" borderId="0" xfId="1" applyNumberFormat="1" applyFont="1" applyFill="1" applyAlignment="1">
      <alignment horizontal="center" wrapText="1"/>
    </xf>
    <xf numFmtId="0" fontId="6" fillId="3" borderId="162" xfId="0" applyFont="1" applyFill="1" applyBorder="1" applyAlignment="1">
      <alignment vertical="center" wrapText="1"/>
    </xf>
    <xf numFmtId="0" fontId="6" fillId="3" borderId="162" xfId="0" applyFont="1" applyFill="1" applyBorder="1" applyAlignment="1">
      <alignment horizontal="center" vertical="center" wrapText="1"/>
    </xf>
    <xf numFmtId="0" fontId="10" fillId="3" borderId="162" xfId="0" applyFont="1" applyFill="1" applyBorder="1" applyAlignment="1">
      <alignment horizontal="center" wrapText="1"/>
    </xf>
    <xf numFmtId="164" fontId="10" fillId="18" borderId="9" xfId="1" applyNumberFormat="1" applyFont="1" applyFill="1" applyBorder="1" applyAlignment="1">
      <alignment horizontal="center" wrapText="1"/>
    </xf>
    <xf numFmtId="164" fontId="10" fillId="3" borderId="162" xfId="1" applyNumberFormat="1" applyFont="1" applyFill="1" applyBorder="1" applyAlignment="1">
      <alignment horizontal="center" wrapText="1"/>
    </xf>
    <xf numFmtId="164" fontId="27" fillId="3" borderId="162" xfId="1" applyNumberFormat="1" applyFont="1" applyFill="1" applyBorder="1" applyAlignment="1">
      <alignment horizontal="center" wrapText="1"/>
    </xf>
    <xf numFmtId="43" fontId="27" fillId="18" borderId="60" xfId="1" applyFont="1" applyFill="1" applyBorder="1" applyAlignment="1">
      <alignment horizontal="center" wrapText="1"/>
    </xf>
    <xf numFmtId="43" fontId="27" fillId="18" borderId="126" xfId="1" applyFont="1" applyFill="1" applyBorder="1" applyAlignment="1">
      <alignment horizontal="center" wrapText="1"/>
    </xf>
    <xf numFmtId="43" fontId="27" fillId="18" borderId="99" xfId="1" applyFont="1" applyFill="1" applyBorder="1" applyAlignment="1">
      <alignment wrapText="1"/>
    </xf>
    <xf numFmtId="0" fontId="10" fillId="3" borderId="5" xfId="0" applyFont="1" applyFill="1" applyBorder="1"/>
    <xf numFmtId="0" fontId="10" fillId="3" borderId="5" xfId="0" applyFont="1" applyFill="1" applyBorder="1" applyAlignment="1">
      <alignment wrapText="1"/>
    </xf>
    <xf numFmtId="0" fontId="10" fillId="3" borderId="47" xfId="0" applyFont="1" applyFill="1" applyBorder="1" applyAlignment="1"/>
    <xf numFmtId="0" fontId="29" fillId="20" borderId="52" xfId="0" applyFont="1" applyFill="1" applyBorder="1" applyAlignment="1" applyProtection="1">
      <alignment horizontal="center"/>
      <protection locked="0"/>
    </xf>
    <xf numFmtId="0" fontId="29" fillId="20" borderId="0" xfId="0" applyFont="1" applyFill="1" applyBorder="1" applyAlignment="1" applyProtection="1">
      <protection locked="0"/>
    </xf>
    <xf numFmtId="0" fontId="29" fillId="20" borderId="62" xfId="0" applyFont="1" applyFill="1" applyBorder="1" applyAlignment="1" applyProtection="1">
      <alignment horizontal="center"/>
      <protection locked="0"/>
    </xf>
    <xf numFmtId="0" fontId="29" fillId="20" borderId="61" xfId="0" applyFont="1" applyFill="1" applyBorder="1" applyAlignment="1" applyProtection="1">
      <alignment horizontal="center"/>
      <protection locked="0"/>
    </xf>
    <xf numFmtId="172" fontId="29" fillId="20" borderId="0" xfId="0" applyNumberFormat="1" applyFont="1" applyFill="1" applyAlignment="1" applyProtection="1">
      <alignment horizontal="center"/>
      <protection locked="0"/>
    </xf>
    <xf numFmtId="0" fontId="29" fillId="20" borderId="55" xfId="0" applyFont="1" applyFill="1" applyBorder="1" applyAlignment="1" applyProtection="1">
      <alignment horizontal="center"/>
      <protection locked="0"/>
    </xf>
    <xf numFmtId="171" fontId="29" fillId="20" borderId="0" xfId="0" applyNumberFormat="1" applyFont="1" applyFill="1" applyAlignment="1" applyProtection="1">
      <alignment horizontal="center"/>
      <protection locked="0"/>
    </xf>
    <xf numFmtId="0" fontId="29" fillId="20" borderId="49" xfId="0" applyFont="1" applyFill="1" applyBorder="1" applyAlignment="1" applyProtection="1">
      <alignment horizontal="center"/>
      <protection locked="0"/>
    </xf>
    <xf numFmtId="0" fontId="29" fillId="20" borderId="31" xfId="0" applyFont="1" applyFill="1" applyBorder="1" applyAlignment="1" applyProtection="1">
      <protection locked="0"/>
    </xf>
    <xf numFmtId="0" fontId="29" fillId="20" borderId="52" xfId="0" applyFont="1" applyFill="1" applyBorder="1" applyAlignment="1" applyProtection="1">
      <protection locked="0"/>
    </xf>
    <xf numFmtId="2" fontId="29" fillId="20" borderId="62" xfId="0" applyNumberFormat="1" applyFont="1" applyFill="1" applyBorder="1" applyAlignment="1" applyProtection="1">
      <alignment horizontal="center"/>
      <protection locked="0"/>
    </xf>
    <xf numFmtId="0" fontId="29" fillId="20" borderId="0" xfId="0" applyFont="1" applyFill="1" applyBorder="1" applyAlignment="1" applyProtection="1">
      <alignment horizontal="center"/>
      <protection locked="0"/>
    </xf>
    <xf numFmtId="0" fontId="29" fillId="20" borderId="25" xfId="0" applyFont="1" applyFill="1" applyBorder="1" applyAlignment="1" applyProtection="1">
      <alignment horizontal="center"/>
      <protection locked="0"/>
    </xf>
    <xf numFmtId="0" fontId="29" fillId="20" borderId="21" xfId="0" applyFont="1" applyFill="1" applyBorder="1" applyAlignment="1" applyProtection="1">
      <protection locked="0"/>
    </xf>
    <xf numFmtId="2" fontId="29" fillId="20" borderId="25" xfId="0" applyNumberFormat="1" applyFont="1" applyFill="1" applyBorder="1" applyAlignment="1" applyProtection="1">
      <alignment horizontal="center"/>
      <protection locked="0"/>
    </xf>
    <xf numFmtId="0" fontId="29" fillId="20" borderId="61" xfId="0" applyFont="1" applyFill="1" applyBorder="1" applyProtection="1">
      <protection locked="0"/>
    </xf>
    <xf numFmtId="0" fontId="29" fillId="20" borderId="0" xfId="0" applyFont="1" applyFill="1" applyBorder="1" applyProtection="1">
      <protection locked="0"/>
    </xf>
    <xf numFmtId="0" fontId="29" fillId="20" borderId="49" xfId="0" applyFont="1" applyFill="1" applyBorder="1" applyAlignment="1" applyProtection="1">
      <protection locked="0"/>
    </xf>
    <xf numFmtId="0" fontId="29" fillId="20" borderId="21" xfId="0" applyFont="1" applyFill="1" applyBorder="1" applyAlignment="1" applyProtection="1">
      <alignment horizontal="center"/>
      <protection locked="0"/>
    </xf>
    <xf numFmtId="3" fontId="23" fillId="20" borderId="21" xfId="0" applyNumberFormat="1" applyFont="1" applyFill="1" applyBorder="1" applyAlignment="1" applyProtection="1">
      <alignment horizontal="center"/>
      <protection locked="0"/>
    </xf>
    <xf numFmtId="0" fontId="23" fillId="20" borderId="21" xfId="2" applyNumberFormat="1" applyFont="1" applyFill="1" applyBorder="1" applyAlignment="1" applyProtection="1">
      <alignment horizontal="center" vertical="center"/>
      <protection locked="0"/>
    </xf>
    <xf numFmtId="0" fontId="29" fillId="20" borderId="21" xfId="0" applyFont="1" applyFill="1" applyBorder="1" applyAlignment="1" applyProtection="1">
      <alignment horizontal="center" vertical="center"/>
      <protection locked="0"/>
    </xf>
    <xf numFmtId="0" fontId="29" fillId="20" borderId="2" xfId="0" applyFont="1" applyFill="1" applyBorder="1" applyAlignment="1" applyProtection="1">
      <alignment horizontal="center"/>
      <protection locked="0"/>
    </xf>
    <xf numFmtId="9" fontId="29" fillId="20" borderId="3" xfId="4" applyFont="1" applyFill="1" applyBorder="1" applyAlignment="1" applyProtection="1">
      <alignment horizontal="center"/>
      <protection locked="0"/>
    </xf>
    <xf numFmtId="9" fontId="29" fillId="20" borderId="3" xfId="4" applyNumberFormat="1" applyFont="1" applyFill="1" applyBorder="1" applyAlignment="1" applyProtection="1">
      <alignment horizontal="center"/>
      <protection locked="0"/>
    </xf>
    <xf numFmtId="9" fontId="29" fillId="20" borderId="0" xfId="0" applyNumberFormat="1" applyFont="1" applyFill="1" applyBorder="1" applyAlignment="1" applyProtection="1">
      <protection locked="0"/>
    </xf>
    <xf numFmtId="176" fontId="29" fillId="20" borderId="223" xfId="4" applyNumberFormat="1" applyFont="1" applyFill="1" applyBorder="1" applyAlignment="1" applyProtection="1">
      <alignment horizontal="center"/>
      <protection locked="0"/>
    </xf>
    <xf numFmtId="176" fontId="29" fillId="20" borderId="3" xfId="4" applyNumberFormat="1" applyFont="1" applyFill="1" applyBorder="1" applyAlignment="1" applyProtection="1">
      <alignment horizontal="center"/>
      <protection locked="0"/>
    </xf>
    <xf numFmtId="171" fontId="6" fillId="20" borderId="0" xfId="0" applyNumberFormat="1" applyFont="1" applyFill="1" applyBorder="1" applyAlignment="1" applyProtection="1">
      <alignment horizontal="center"/>
      <protection locked="0"/>
    </xf>
    <xf numFmtId="0" fontId="29" fillId="20" borderId="204" xfId="0" applyFont="1" applyFill="1" applyBorder="1" applyAlignment="1" applyProtection="1">
      <alignment horizontal="center"/>
      <protection locked="0"/>
    </xf>
    <xf numFmtId="171" fontId="6" fillId="20" borderId="196" xfId="0" applyNumberFormat="1" applyFont="1" applyFill="1" applyBorder="1" applyAlignment="1" applyProtection="1">
      <alignment horizontal="center"/>
      <protection locked="0"/>
    </xf>
    <xf numFmtId="0" fontId="29" fillId="20" borderId="205" xfId="0" applyFont="1" applyFill="1" applyBorder="1" applyAlignment="1" applyProtection="1">
      <alignment horizontal="center"/>
      <protection locked="0"/>
    </xf>
    <xf numFmtId="0" fontId="29" fillId="20" borderId="197" xfId="0" applyFont="1" applyFill="1" applyBorder="1" applyAlignment="1" applyProtection="1">
      <protection locked="0"/>
    </xf>
    <xf numFmtId="2" fontId="29" fillId="20" borderId="204" xfId="0" applyNumberFormat="1" applyFont="1" applyFill="1" applyBorder="1" applyAlignment="1" applyProtection="1">
      <alignment horizontal="center"/>
      <protection locked="0"/>
    </xf>
    <xf numFmtId="0" fontId="29" fillId="20" borderId="196" xfId="0" applyFont="1" applyFill="1" applyBorder="1" applyAlignment="1" applyProtection="1">
      <protection locked="0"/>
    </xf>
    <xf numFmtId="168" fontId="29" fillId="20" borderId="204" xfId="0" applyNumberFormat="1" applyFont="1" applyFill="1" applyBorder="1" applyAlignment="1" applyProtection="1">
      <alignment horizontal="center"/>
      <protection locked="0"/>
    </xf>
    <xf numFmtId="179" fontId="6" fillId="20" borderId="3" xfId="0" applyNumberFormat="1" applyFont="1" applyFill="1" applyBorder="1" applyAlignment="1" applyProtection="1">
      <alignment horizontal="center"/>
      <protection locked="0"/>
    </xf>
    <xf numFmtId="0" fontId="6" fillId="20" borderId="3" xfId="0" applyFont="1" applyFill="1" applyBorder="1" applyAlignment="1" applyProtection="1">
      <alignment horizontal="center"/>
      <protection locked="0"/>
    </xf>
    <xf numFmtId="0" fontId="6" fillId="20" borderId="0" xfId="0" applyFont="1" applyFill="1" applyBorder="1" applyAlignment="1" applyProtection="1">
      <alignment horizontal="center"/>
      <protection locked="0"/>
    </xf>
    <xf numFmtId="0" fontId="29" fillId="20" borderId="3" xfId="0" applyFont="1" applyFill="1" applyBorder="1" applyAlignment="1" applyProtection="1">
      <alignment horizontal="center"/>
      <protection locked="0"/>
    </xf>
    <xf numFmtId="0" fontId="6" fillId="20" borderId="204" xfId="0" applyFont="1" applyFill="1" applyBorder="1" applyAlignment="1" applyProtection="1">
      <alignment horizontal="center"/>
      <protection locked="0"/>
    </xf>
    <xf numFmtId="0" fontId="6" fillId="20" borderId="196" xfId="0" applyFont="1" applyFill="1" applyBorder="1" applyAlignment="1" applyProtection="1">
      <alignment horizontal="center"/>
      <protection locked="0"/>
    </xf>
    <xf numFmtId="0" fontId="29" fillId="20" borderId="46" xfId="0" applyFont="1" applyFill="1" applyBorder="1" applyAlignment="1" applyProtection="1">
      <alignment horizontal="center"/>
      <protection locked="0"/>
    </xf>
    <xf numFmtId="0" fontId="29" fillId="20" borderId="2" xfId="0" applyFont="1" applyFill="1" applyBorder="1" applyAlignment="1" applyProtection="1">
      <protection locked="0"/>
    </xf>
    <xf numFmtId="0" fontId="29" fillId="20" borderId="224" xfId="0" applyFont="1" applyFill="1" applyBorder="1" applyAlignment="1" applyProtection="1">
      <alignment horizontal="center"/>
      <protection locked="0"/>
    </xf>
    <xf numFmtId="171" fontId="6" fillId="20" borderId="2" xfId="0" applyNumberFormat="1" applyFont="1" applyFill="1" applyBorder="1" applyAlignment="1" applyProtection="1">
      <alignment horizontal="center"/>
      <protection locked="0"/>
    </xf>
    <xf numFmtId="171" fontId="6" fillId="20" borderId="2" xfId="0" applyNumberFormat="1" applyFont="1" applyFill="1" applyBorder="1" applyAlignment="1" applyProtection="1">
      <alignment horizontal="center" vertical="center"/>
      <protection locked="0"/>
    </xf>
    <xf numFmtId="171" fontId="6" fillId="20" borderId="204" xfId="0" applyNumberFormat="1" applyFont="1" applyFill="1" applyBorder="1" applyAlignment="1" applyProtection="1">
      <alignment horizontal="center" vertical="center"/>
      <protection locked="0"/>
    </xf>
    <xf numFmtId="0" fontId="29" fillId="20" borderId="197" xfId="0" applyFont="1" applyFill="1" applyBorder="1" applyAlignment="1" applyProtection="1">
      <alignment horizontal="center"/>
      <protection locked="0"/>
    </xf>
    <xf numFmtId="0" fontId="29" fillId="20" borderId="205" xfId="0" applyFont="1" applyFill="1" applyBorder="1" applyAlignment="1" applyProtection="1">
      <protection locked="0"/>
    </xf>
    <xf numFmtId="2" fontId="29" fillId="20" borderId="196" xfId="0" applyNumberFormat="1" applyFont="1" applyFill="1" applyBorder="1" applyAlignment="1" applyProtection="1">
      <alignment horizontal="center"/>
      <protection locked="0"/>
    </xf>
    <xf numFmtId="0" fontId="29" fillId="20" borderId="204" xfId="0" applyFont="1" applyFill="1" applyBorder="1" applyAlignment="1" applyProtection="1">
      <protection locked="0"/>
    </xf>
    <xf numFmtId="0" fontId="29" fillId="20" borderId="196" xfId="0" applyFont="1" applyFill="1" applyBorder="1" applyAlignment="1" applyProtection="1">
      <alignment horizontal="center"/>
      <protection locked="0"/>
    </xf>
    <xf numFmtId="0" fontId="6" fillId="20" borderId="50" xfId="0" applyFont="1" applyFill="1" applyBorder="1" applyAlignment="1" applyProtection="1">
      <alignment horizontal="center"/>
      <protection locked="0"/>
    </xf>
    <xf numFmtId="0" fontId="6" fillId="20" borderId="2" xfId="0" applyFont="1" applyFill="1" applyBorder="1" applyAlignment="1" applyProtection="1">
      <alignment horizontal="center"/>
      <protection locked="0"/>
    </xf>
    <xf numFmtId="0" fontId="29" fillId="20" borderId="46" xfId="0" applyFont="1" applyFill="1" applyBorder="1" applyAlignment="1" applyProtection="1">
      <protection locked="0"/>
    </xf>
    <xf numFmtId="3" fontId="3" fillId="20" borderId="0" xfId="0" applyNumberFormat="1" applyFont="1" applyFill="1" applyAlignment="1" applyProtection="1">
      <alignment horizontal="center" vertical="center" wrapText="1"/>
      <protection locked="0"/>
    </xf>
    <xf numFmtId="3" fontId="3" fillId="20" borderId="0" xfId="0" applyNumberFormat="1" applyFont="1" applyFill="1" applyAlignment="1" applyProtection="1">
      <alignment horizontal="center" wrapText="1"/>
      <protection locked="0"/>
    </xf>
    <xf numFmtId="4" fontId="3" fillId="20" borderId="0" xfId="0" applyNumberFormat="1" applyFont="1" applyFill="1" applyAlignment="1" applyProtection="1">
      <alignment horizontal="center" vertical="center" wrapText="1"/>
      <protection locked="0"/>
    </xf>
    <xf numFmtId="0" fontId="55" fillId="3" borderId="0" xfId="0" applyFont="1" applyFill="1" applyBorder="1" applyAlignment="1">
      <alignment horizontal="center" vertical="center"/>
    </xf>
    <xf numFmtId="0" fontId="29" fillId="0" borderId="0" xfId="0" applyFont="1" applyFill="1" applyBorder="1" applyAlignment="1" applyProtection="1">
      <alignment horizontal="center" vertical="center"/>
      <protection locked="0"/>
    </xf>
    <xf numFmtId="0" fontId="65" fillId="3" borderId="0" xfId="0" applyFont="1" applyFill="1"/>
    <xf numFmtId="0" fontId="29" fillId="0" borderId="21" xfId="0" applyFont="1" applyFill="1" applyBorder="1" applyAlignment="1" applyProtection="1">
      <alignment horizontal="center" vertical="center"/>
      <protection locked="0"/>
    </xf>
    <xf numFmtId="0" fontId="27" fillId="20" borderId="9" xfId="0" applyFont="1" applyFill="1" applyBorder="1" applyAlignment="1">
      <alignment horizontal="center"/>
    </xf>
    <xf numFmtId="0" fontId="27" fillId="20" borderId="7" xfId="0" applyFont="1" applyFill="1" applyBorder="1" applyAlignment="1">
      <alignment horizontal="center"/>
    </xf>
    <xf numFmtId="0" fontId="7" fillId="20" borderId="1" xfId="0" applyFont="1" applyFill="1" applyBorder="1" applyAlignment="1">
      <alignment horizontal="center"/>
    </xf>
    <xf numFmtId="0" fontId="7" fillId="20" borderId="35" xfId="0" applyFont="1" applyFill="1" applyBorder="1" applyAlignment="1">
      <alignment horizontal="center"/>
    </xf>
    <xf numFmtId="0" fontId="27" fillId="20" borderId="36" xfId="0" applyFont="1" applyFill="1" applyBorder="1" applyAlignment="1">
      <alignment horizontal="center"/>
    </xf>
    <xf numFmtId="0" fontId="71" fillId="20" borderId="48" xfId="0" applyFont="1" applyFill="1" applyBorder="1" applyAlignment="1">
      <alignment horizontal="center"/>
    </xf>
    <xf numFmtId="0" fontId="71" fillId="20" borderId="3" xfId="0" applyFont="1" applyFill="1" applyBorder="1" applyAlignment="1">
      <alignment horizontal="center"/>
    </xf>
    <xf numFmtId="0" fontId="71" fillId="20" borderId="1" xfId="0" applyFont="1" applyFill="1" applyBorder="1" applyAlignment="1">
      <alignment horizontal="center"/>
    </xf>
    <xf numFmtId="0" fontId="71" fillId="20" borderId="35" xfId="0" applyFont="1" applyFill="1" applyBorder="1" applyAlignment="1">
      <alignment horizontal="center"/>
    </xf>
    <xf numFmtId="0" fontId="29" fillId="20" borderId="52" xfId="0" applyFont="1" applyFill="1" applyBorder="1"/>
    <xf numFmtId="0" fontId="29" fillId="20" borderId="49" xfId="0" applyFont="1" applyFill="1" applyBorder="1"/>
    <xf numFmtId="0" fontId="56" fillId="3" borderId="0" xfId="0" applyFont="1" applyFill="1" applyAlignment="1">
      <alignment horizontal="center"/>
    </xf>
    <xf numFmtId="0" fontId="2" fillId="3" borderId="0" xfId="0" applyFont="1" applyFill="1" applyAlignment="1">
      <alignment horizontal="left" vertical="center" wrapText="1"/>
    </xf>
    <xf numFmtId="0" fontId="67" fillId="3" borderId="0" xfId="0" applyFont="1" applyFill="1" applyAlignment="1">
      <alignment horizontal="center" vertical="center" wrapText="1"/>
    </xf>
    <xf numFmtId="0" fontId="2" fillId="3" borderId="0" xfId="0" applyFont="1" applyFill="1" applyAlignment="1">
      <alignment horizontal="left" wrapText="1"/>
    </xf>
    <xf numFmtId="0" fontId="2" fillId="3" borderId="0" xfId="0" applyFont="1" applyFill="1" applyAlignment="1">
      <alignment horizontal="left" vertical="top" wrapText="1"/>
    </xf>
    <xf numFmtId="0" fontId="27" fillId="3" borderId="62" xfId="0" applyFont="1" applyFill="1" applyBorder="1" applyAlignment="1">
      <alignment horizontal="center" wrapText="1"/>
    </xf>
    <xf numFmtId="0" fontId="27" fillId="3" borderId="49" xfId="0" applyFont="1" applyFill="1" applyBorder="1" applyAlignment="1">
      <alignment horizontal="center" wrapText="1"/>
    </xf>
    <xf numFmtId="0" fontId="57" fillId="0" borderId="0" xfId="0" applyFont="1" applyFill="1" applyAlignment="1">
      <alignment horizontal="center" wrapText="1"/>
    </xf>
    <xf numFmtId="0" fontId="29" fillId="3" borderId="66" xfId="0" applyFont="1" applyFill="1" applyBorder="1" applyAlignment="1">
      <alignment horizontal="center" wrapText="1"/>
    </xf>
    <xf numFmtId="0" fontId="29" fillId="3" borderId="18" xfId="0" applyFont="1" applyFill="1" applyBorder="1" applyAlignment="1">
      <alignment horizontal="center" vertical="center"/>
    </xf>
    <xf numFmtId="0" fontId="29" fillId="3" borderId="14" xfId="0" applyFont="1" applyFill="1" applyBorder="1" applyAlignment="1">
      <alignment horizontal="center" vertical="center"/>
    </xf>
    <xf numFmtId="0" fontId="56" fillId="0" borderId="0" xfId="0" applyFont="1" applyAlignment="1">
      <alignment horizontal="left"/>
    </xf>
    <xf numFmtId="0" fontId="6" fillId="3" borderId="18" xfId="0" applyFont="1" applyFill="1" applyBorder="1" applyAlignment="1">
      <alignment horizontal="center" wrapText="1"/>
    </xf>
    <xf numFmtId="0" fontId="6" fillId="3" borderId="14" xfId="0" applyFont="1" applyFill="1" applyBorder="1" applyAlignment="1">
      <alignment horizontal="center" wrapText="1"/>
    </xf>
    <xf numFmtId="0" fontId="13" fillId="11" borderId="0" xfId="0" applyFont="1" applyFill="1" applyBorder="1" applyAlignment="1">
      <alignment horizontal="center" vertical="center"/>
    </xf>
    <xf numFmtId="0" fontId="66" fillId="3" borderId="0" xfId="0" applyFont="1" applyFill="1" applyAlignment="1">
      <alignment horizontal="center" vertical="center"/>
    </xf>
    <xf numFmtId="0" fontId="27" fillId="15" borderId="14" xfId="0" applyFont="1" applyFill="1" applyBorder="1" applyAlignment="1">
      <alignment horizontal="center" wrapText="1"/>
    </xf>
    <xf numFmtId="0" fontId="27" fillId="15" borderId="119" xfId="0" applyFont="1" applyFill="1" applyBorder="1" applyAlignment="1">
      <alignment horizontal="center" wrapText="1"/>
    </xf>
    <xf numFmtId="0" fontId="10" fillId="3" borderId="117" xfId="0" applyFont="1" applyFill="1" applyBorder="1" applyAlignment="1">
      <alignment horizontal="center"/>
    </xf>
    <xf numFmtId="0" fontId="6" fillId="3" borderId="18" xfId="0" applyFont="1" applyFill="1" applyBorder="1" applyAlignment="1">
      <alignment horizontal="left"/>
    </xf>
    <xf numFmtId="0" fontId="6" fillId="3" borderId="4" xfId="0" applyFont="1" applyFill="1" applyBorder="1" applyAlignment="1">
      <alignment horizontal="left"/>
    </xf>
    <xf numFmtId="0" fontId="29" fillId="20" borderId="0" xfId="0" applyFont="1" applyFill="1" applyBorder="1" applyAlignment="1" applyProtection="1">
      <alignment horizontal="center" vertical="center"/>
      <protection locked="0"/>
    </xf>
    <xf numFmtId="0" fontId="29" fillId="20" borderId="196" xfId="0" applyFont="1" applyFill="1" applyBorder="1" applyAlignment="1" applyProtection="1">
      <alignment horizontal="center" vertical="center"/>
      <protection locked="0"/>
    </xf>
    <xf numFmtId="0" fontId="27" fillId="4" borderId="9" xfId="0" applyFont="1" applyFill="1" applyBorder="1" applyAlignment="1">
      <alignment horizontal="center" wrapText="1"/>
    </xf>
    <xf numFmtId="0" fontId="56" fillId="0" borderId="0" xfId="0" applyFont="1" applyFill="1" applyAlignment="1">
      <alignment horizontal="center"/>
    </xf>
    <xf numFmtId="0" fontId="3" fillId="3" borderId="0" xfId="0" applyFont="1" applyFill="1" applyAlignment="1">
      <alignment horizontal="center" wrapText="1"/>
    </xf>
    <xf numFmtId="0" fontId="3" fillId="3" borderId="0" xfId="0" applyFont="1" applyFill="1" applyAlignment="1">
      <alignment horizontal="center" vertical="center" wrapText="1"/>
    </xf>
    <xf numFmtId="168" fontId="27" fillId="4" borderId="53" xfId="0" applyNumberFormat="1" applyFont="1" applyFill="1" applyBorder="1" applyAlignment="1">
      <alignment horizontal="center" wrapText="1"/>
    </xf>
    <xf numFmtId="164" fontId="10" fillId="4" borderId="8" xfId="1" applyNumberFormat="1" applyFont="1" applyFill="1" applyBorder="1" applyAlignment="1">
      <alignment horizontal="center" wrapText="1"/>
    </xf>
    <xf numFmtId="168" fontId="27" fillId="4" borderId="100" xfId="0" applyNumberFormat="1" applyFont="1" applyFill="1" applyBorder="1" applyAlignment="1">
      <alignment horizontal="center" wrapText="1"/>
    </xf>
    <xf numFmtId="164" fontId="10" fillId="4" borderId="101" xfId="1" applyNumberFormat="1" applyFont="1" applyFill="1" applyBorder="1" applyAlignment="1">
      <alignment horizontal="center" wrapText="1"/>
    </xf>
    <xf numFmtId="164" fontId="10" fillId="15" borderId="14" xfId="1" applyNumberFormat="1" applyFont="1" applyFill="1" applyBorder="1" applyAlignment="1">
      <alignment horizontal="center" wrapText="1"/>
    </xf>
    <xf numFmtId="164" fontId="27" fillId="4" borderId="145" xfId="1" applyNumberFormat="1" applyFont="1" applyFill="1" applyBorder="1" applyAlignment="1">
      <alignment horizontal="center" wrapText="1"/>
    </xf>
    <xf numFmtId="0" fontId="3" fillId="3" borderId="0" xfId="0" applyFont="1" applyFill="1" applyAlignment="1">
      <alignment horizontal="right" wrapText="1"/>
    </xf>
    <xf numFmtId="0" fontId="6" fillId="8" borderId="18" xfId="0" applyFont="1" applyFill="1" applyBorder="1" applyAlignment="1">
      <alignment horizontal="center" vertical="center" wrapText="1"/>
    </xf>
    <xf numFmtId="0" fontId="6" fillId="8" borderId="135"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27" fillId="3" borderId="14" xfId="0" applyFont="1" applyFill="1" applyBorder="1" applyAlignment="1">
      <alignment horizontal="center" vertical="center"/>
    </xf>
    <xf numFmtId="3" fontId="45" fillId="9" borderId="32" xfId="0" applyNumberFormat="1" applyFont="1" applyFill="1" applyBorder="1" applyAlignment="1">
      <alignment horizontal="center" vertical="center" wrapText="1"/>
    </xf>
    <xf numFmtId="0" fontId="45" fillId="9" borderId="27" xfId="0" applyFont="1" applyFill="1" applyBorder="1" applyAlignment="1">
      <alignment horizontal="center" vertical="center" wrapText="1"/>
    </xf>
    <xf numFmtId="0" fontId="45" fillId="9" borderId="29" xfId="0" applyFont="1" applyFill="1" applyBorder="1" applyAlignment="1">
      <alignment horizontal="center" vertical="center" wrapText="1"/>
    </xf>
    <xf numFmtId="0" fontId="18" fillId="3" borderId="0" xfId="0" applyFont="1" applyFill="1" applyAlignment="1">
      <alignment horizontal="center" vertical="center"/>
    </xf>
    <xf numFmtId="0" fontId="65" fillId="20" borderId="0" xfId="0" applyFont="1" applyFill="1" applyAlignment="1">
      <alignment horizontal="left"/>
    </xf>
    <xf numFmtId="0" fontId="27" fillId="20" borderId="0" xfId="0" applyFont="1" applyFill="1" applyBorder="1" applyAlignment="1"/>
    <xf numFmtId="0" fontId="27" fillId="20" borderId="0" xfId="0" applyFont="1" applyFill="1"/>
    <xf numFmtId="0" fontId="65" fillId="20" borderId="0" xfId="0" applyFont="1" applyFill="1" applyAlignment="1"/>
    <xf numFmtId="0" fontId="10" fillId="20" borderId="0" xfId="0" applyFont="1" applyFill="1"/>
    <xf numFmtId="0" fontId="57" fillId="20" borderId="0" xfId="0" applyFont="1" applyFill="1" applyAlignment="1">
      <alignment horizontal="center" wrapText="1"/>
    </xf>
    <xf numFmtId="0" fontId="6" fillId="21" borderId="58" xfId="0" applyFont="1" applyFill="1" applyBorder="1" applyAlignment="1">
      <alignment horizontal="center" wrapText="1"/>
    </xf>
    <xf numFmtId="0" fontId="12" fillId="21" borderId="21" xfId="0" applyFont="1" applyFill="1" applyBorder="1" applyAlignment="1">
      <alignment horizontal="center" vertical="center"/>
    </xf>
    <xf numFmtId="0" fontId="10" fillId="21" borderId="4" xfId="0" applyFont="1" applyFill="1" applyBorder="1" applyAlignment="1">
      <alignment horizontal="right"/>
    </xf>
    <xf numFmtId="0" fontId="10" fillId="21" borderId="200" xfId="0" applyFont="1" applyFill="1" applyBorder="1" applyAlignment="1">
      <alignment horizontal="right"/>
    </xf>
    <xf numFmtId="0" fontId="10" fillId="21" borderId="0" xfId="0" applyFont="1" applyFill="1" applyAlignment="1">
      <alignment horizontal="center"/>
    </xf>
    <xf numFmtId="169" fontId="6" fillId="21" borderId="39" xfId="0" applyNumberFormat="1" applyFont="1" applyFill="1" applyBorder="1" applyAlignment="1">
      <alignment horizontal="center" vertical="center" wrapText="1"/>
    </xf>
    <xf numFmtId="0" fontId="45" fillId="21" borderId="73" xfId="0" applyFont="1" applyFill="1" applyBorder="1" applyAlignment="1">
      <alignment horizontal="center" wrapText="1"/>
    </xf>
    <xf numFmtId="0" fontId="12" fillId="22" borderId="21" xfId="0" applyFont="1" applyFill="1" applyBorder="1" applyAlignment="1">
      <alignment horizontal="center" vertical="center"/>
    </xf>
    <xf numFmtId="0" fontId="6" fillId="22" borderId="58" xfId="0" applyFont="1" applyFill="1" applyBorder="1" applyAlignment="1">
      <alignment horizontal="center" wrapText="1"/>
    </xf>
    <xf numFmtId="0" fontId="10" fillId="22" borderId="4" xfId="0" applyFont="1" applyFill="1" applyBorder="1" applyAlignment="1">
      <alignment horizontal="right"/>
    </xf>
    <xf numFmtId="0" fontId="10" fillId="22" borderId="0" xfId="0" applyFont="1" applyFill="1" applyAlignment="1">
      <alignment horizontal="center"/>
    </xf>
    <xf numFmtId="169" fontId="6" fillId="22" borderId="39" xfId="0" applyNumberFormat="1" applyFont="1" applyFill="1" applyBorder="1" applyAlignment="1">
      <alignment horizontal="center" vertical="center" wrapText="1"/>
    </xf>
    <xf numFmtId="0" fontId="45" fillId="22" borderId="0" xfId="0" applyFont="1" applyFill="1" applyBorder="1" applyAlignment="1">
      <alignment horizontal="center" wrapText="1"/>
    </xf>
    <xf numFmtId="0" fontId="12" fillId="23" borderId="21" xfId="0" applyFont="1" applyFill="1" applyBorder="1" applyAlignment="1">
      <alignment horizontal="center" vertical="center"/>
    </xf>
    <xf numFmtId="0" fontId="6" fillId="23" borderId="58" xfId="0" applyFont="1" applyFill="1" applyBorder="1" applyAlignment="1">
      <alignment horizontal="center" wrapText="1"/>
    </xf>
    <xf numFmtId="0" fontId="10" fillId="23" borderId="199" xfId="0" applyFont="1" applyFill="1" applyBorder="1" applyAlignment="1">
      <alignment horizontal="right"/>
    </xf>
    <xf numFmtId="0" fontId="10" fillId="23" borderId="21" xfId="0" applyFont="1" applyFill="1" applyBorder="1" applyAlignment="1">
      <alignment horizontal="center"/>
    </xf>
    <xf numFmtId="169" fontId="6" fillId="23" borderId="39" xfId="0" applyNumberFormat="1" applyFont="1" applyFill="1" applyBorder="1" applyAlignment="1">
      <alignment horizontal="center" vertical="center" wrapText="1"/>
    </xf>
    <xf numFmtId="0" fontId="45" fillId="23" borderId="21" xfId="0" applyFont="1" applyFill="1" applyBorder="1" applyAlignment="1">
      <alignment horizontal="center" wrapText="1"/>
    </xf>
    <xf numFmtId="0" fontId="29" fillId="21" borderId="1" xfId="0" applyFont="1" applyFill="1" applyBorder="1" applyAlignment="1">
      <alignment horizontal="left" wrapText="1"/>
    </xf>
    <xf numFmtId="0" fontId="29" fillId="22" borderId="1" xfId="0" applyFont="1" applyFill="1" applyBorder="1" applyAlignment="1">
      <alignment horizontal="left" wrapText="1"/>
    </xf>
    <xf numFmtId="0" fontId="29" fillId="23" borderId="1" xfId="0" applyFont="1" applyFill="1" applyBorder="1" applyAlignment="1">
      <alignment horizontal="left" wrapText="1"/>
    </xf>
    <xf numFmtId="164" fontId="0" fillId="3" borderId="0" xfId="0" applyNumberFormat="1" applyFont="1" applyFill="1"/>
    <xf numFmtId="0" fontId="67" fillId="3" borderId="0" xfId="0" applyFont="1" applyFill="1" applyAlignment="1">
      <alignment horizontal="center" vertical="center" wrapText="1"/>
    </xf>
    <xf numFmtId="0" fontId="2" fillId="3" borderId="0" xfId="0" applyFont="1" applyFill="1" applyAlignment="1">
      <alignment horizontal="left" vertical="center" wrapText="1"/>
    </xf>
    <xf numFmtId="0" fontId="56" fillId="3" borderId="0" xfId="0" applyFont="1" applyFill="1" applyAlignment="1">
      <alignment horizontal="center"/>
    </xf>
    <xf numFmtId="0" fontId="65" fillId="3" borderId="0" xfId="0" applyFont="1" applyFill="1" applyAlignment="1">
      <alignment horizontal="left"/>
    </xf>
    <xf numFmtId="0" fontId="2" fillId="3" borderId="0" xfId="0" applyFont="1" applyFill="1" applyAlignment="1">
      <alignment horizontal="left" wrapText="1"/>
    </xf>
    <xf numFmtId="0" fontId="2" fillId="3" borderId="0" xfId="0" applyFont="1" applyFill="1" applyAlignment="1">
      <alignment horizontal="left" vertical="top" wrapText="1"/>
    </xf>
    <xf numFmtId="0" fontId="65" fillId="3" borderId="0" xfId="0" applyFont="1" applyFill="1" applyAlignment="1">
      <alignment horizontal="center"/>
    </xf>
    <xf numFmtId="0" fontId="19" fillId="3" borderId="27" xfId="0" applyFont="1" applyFill="1" applyBorder="1" applyAlignment="1">
      <alignment horizontal="center" vertical="top"/>
    </xf>
    <xf numFmtId="0" fontId="19" fillId="3" borderId="28" xfId="0" applyFont="1" applyFill="1" applyBorder="1" applyAlignment="1">
      <alignment horizontal="center" vertical="top"/>
    </xf>
    <xf numFmtId="0" fontId="19" fillId="3" borderId="29" xfId="0" applyFont="1" applyFill="1" applyBorder="1" applyAlignment="1">
      <alignment horizontal="center" vertical="top"/>
    </xf>
    <xf numFmtId="0" fontId="57" fillId="0" borderId="0" xfId="0" applyFont="1" applyFill="1" applyAlignment="1">
      <alignment horizontal="center" wrapText="1"/>
    </xf>
    <xf numFmtId="0" fontId="29" fillId="3" borderId="49" xfId="0" applyFont="1" applyFill="1" applyBorder="1" applyAlignment="1">
      <alignment horizontal="center" wrapText="1"/>
    </xf>
    <xf numFmtId="0" fontId="29" fillId="3" borderId="66" xfId="0" applyFont="1" applyFill="1" applyBorder="1" applyAlignment="1">
      <alignment horizontal="center" wrapText="1"/>
    </xf>
    <xf numFmtId="0" fontId="65" fillId="0" borderId="0" xfId="0" applyFont="1" applyFill="1" applyBorder="1" applyAlignment="1">
      <alignment horizontal="left"/>
    </xf>
    <xf numFmtId="0" fontId="27" fillId="3" borderId="52" xfId="0" applyFont="1" applyFill="1" applyBorder="1" applyAlignment="1">
      <alignment horizontal="center" vertical="center" wrapText="1"/>
    </xf>
    <xf numFmtId="0" fontId="27" fillId="3" borderId="25" xfId="0" applyFont="1" applyFill="1" applyBorder="1" applyAlignment="1">
      <alignment horizontal="center" vertical="center" wrapText="1"/>
    </xf>
    <xf numFmtId="0" fontId="27" fillId="3" borderId="67" xfId="0" applyFont="1" applyFill="1" applyBorder="1" applyAlignment="1">
      <alignment horizontal="center" wrapText="1"/>
    </xf>
    <xf numFmtId="0" fontId="27" fillId="3" borderId="62" xfId="0" applyFont="1" applyFill="1" applyBorder="1" applyAlignment="1">
      <alignment horizontal="center" wrapText="1"/>
    </xf>
    <xf numFmtId="0" fontId="27" fillId="3" borderId="49" xfId="0" applyFont="1" applyFill="1" applyBorder="1" applyAlignment="1">
      <alignment horizontal="center" wrapText="1"/>
    </xf>
    <xf numFmtId="0" fontId="27" fillId="3" borderId="52" xfId="0" applyFont="1" applyFill="1" applyBorder="1" applyAlignment="1">
      <alignment horizontal="center" vertical="center"/>
    </xf>
    <xf numFmtId="0" fontId="27" fillId="3" borderId="25" xfId="0" applyFont="1" applyFill="1" applyBorder="1" applyAlignment="1">
      <alignment horizontal="center" vertical="center"/>
    </xf>
    <xf numFmtId="0" fontId="27" fillId="0" borderId="52"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3" borderId="49" xfId="0" applyFont="1" applyFill="1" applyBorder="1" applyAlignment="1">
      <alignment horizontal="center" vertical="center" wrapText="1"/>
    </xf>
    <xf numFmtId="0" fontId="27" fillId="0" borderId="61" xfId="0" applyFont="1" applyFill="1" applyBorder="1" applyAlignment="1">
      <alignment horizontal="center" vertical="center"/>
    </xf>
    <xf numFmtId="0" fontId="27" fillId="0" borderId="52" xfId="0" applyFont="1" applyFill="1" applyBorder="1" applyAlignment="1">
      <alignment horizontal="center" vertical="center"/>
    </xf>
    <xf numFmtId="0" fontId="27" fillId="0" borderId="25" xfId="0" applyFont="1" applyFill="1" applyBorder="1" applyAlignment="1">
      <alignment horizontal="center" vertical="center"/>
    </xf>
    <xf numFmtId="0" fontId="56" fillId="0" borderId="0" xfId="0" applyFont="1" applyAlignment="1">
      <alignment horizontal="left"/>
    </xf>
    <xf numFmtId="0" fontId="18" fillId="0" borderId="0" xfId="0" applyFont="1" applyFill="1" applyBorder="1" applyAlignment="1">
      <alignment horizontal="center" vertical="center"/>
    </xf>
    <xf numFmtId="0" fontId="19" fillId="0" borderId="0" xfId="0" applyFont="1" applyFill="1" applyBorder="1" applyAlignment="1">
      <alignment horizontal="center" vertical="center"/>
    </xf>
    <xf numFmtId="0" fontId="19" fillId="3" borderId="18" xfId="2" applyNumberFormat="1" applyFont="1" applyFill="1" applyBorder="1" applyAlignment="1" applyProtection="1">
      <alignment horizontal="center"/>
    </xf>
    <xf numFmtId="0" fontId="19" fillId="3" borderId="0" xfId="2" applyNumberFormat="1" applyFont="1" applyFill="1" applyBorder="1" applyAlignment="1" applyProtection="1">
      <alignment horizontal="center"/>
    </xf>
    <xf numFmtId="0" fontId="19" fillId="3" borderId="4" xfId="2" applyNumberFormat="1" applyFont="1" applyFill="1" applyBorder="1" applyAlignment="1" applyProtection="1">
      <alignment horizontal="center"/>
    </xf>
    <xf numFmtId="0" fontId="19" fillId="0" borderId="81" xfId="0" applyFont="1" applyBorder="1" applyAlignment="1">
      <alignment horizontal="center"/>
    </xf>
    <xf numFmtId="0" fontId="19" fillId="0" borderId="31" xfId="0" applyFont="1" applyBorder="1" applyAlignment="1">
      <alignment horizontal="center"/>
    </xf>
    <xf numFmtId="0" fontId="19" fillId="0" borderId="32" xfId="0" applyFont="1" applyBorder="1" applyAlignment="1">
      <alignment horizontal="center"/>
    </xf>
    <xf numFmtId="0" fontId="29" fillId="3" borderId="18" xfId="0" applyFont="1" applyFill="1" applyBorder="1" applyAlignment="1">
      <alignment horizontal="center" wrapText="1"/>
    </xf>
    <xf numFmtId="0" fontId="29" fillId="3" borderId="14" xfId="0" applyFont="1" applyFill="1" applyBorder="1" applyAlignment="1">
      <alignment horizontal="center" wrapText="1"/>
    </xf>
    <xf numFmtId="0" fontId="6" fillId="3" borderId="18" xfId="0" applyFont="1" applyFill="1" applyBorder="1" applyAlignment="1">
      <alignment horizontal="center" wrapText="1"/>
    </xf>
    <xf numFmtId="0" fontId="6" fillId="3" borderId="14" xfId="0" applyFont="1" applyFill="1" applyBorder="1" applyAlignment="1">
      <alignment horizontal="center" wrapText="1"/>
    </xf>
    <xf numFmtId="0" fontId="6" fillId="0" borderId="18" xfId="0" applyFont="1" applyBorder="1" applyAlignment="1">
      <alignment horizontal="center" vertical="center" wrapText="1"/>
    </xf>
    <xf numFmtId="0" fontId="6" fillId="0" borderId="14" xfId="0" applyFont="1" applyBorder="1" applyAlignment="1">
      <alignment horizontal="center" vertical="center" wrapText="1"/>
    </xf>
    <xf numFmtId="0" fontId="6" fillId="3" borderId="1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29" fillId="0" borderId="30" xfId="0" applyFont="1" applyBorder="1" applyAlignment="1">
      <alignment horizontal="center"/>
    </xf>
    <xf numFmtId="0" fontId="29" fillId="0" borderId="32" xfId="0" applyFont="1" applyBorder="1" applyAlignment="1">
      <alignment horizontal="center"/>
    </xf>
    <xf numFmtId="0" fontId="19" fillId="3" borderId="18" xfId="2" applyNumberFormat="1" applyFont="1" applyFill="1" applyBorder="1" applyAlignment="1" applyProtection="1">
      <alignment horizontal="center" wrapText="1"/>
    </xf>
    <xf numFmtId="0" fontId="19" fillId="3" borderId="0" xfId="2" applyNumberFormat="1" applyFont="1" applyFill="1" applyBorder="1" applyAlignment="1" applyProtection="1">
      <alignment horizontal="center" wrapText="1"/>
    </xf>
    <xf numFmtId="0" fontId="51" fillId="0" borderId="18" xfId="0" applyFont="1" applyBorder="1" applyAlignment="1">
      <alignment horizontal="center" vertical="center" wrapText="1"/>
    </xf>
    <xf numFmtId="0" fontId="51" fillId="0" borderId="0" xfId="0" applyFont="1" applyBorder="1" applyAlignment="1">
      <alignment horizontal="center" vertical="center" wrapText="1"/>
    </xf>
    <xf numFmtId="0" fontId="29" fillId="3" borderId="18" xfId="0" applyFont="1" applyFill="1" applyBorder="1" applyAlignment="1">
      <alignment horizontal="center" vertical="center"/>
    </xf>
    <xf numFmtId="0" fontId="29" fillId="3" borderId="14" xfId="0" applyFont="1" applyFill="1" applyBorder="1" applyAlignment="1">
      <alignment horizontal="center" vertical="center"/>
    </xf>
    <xf numFmtId="0" fontId="19" fillId="0" borderId="95" xfId="0" applyFont="1" applyBorder="1" applyAlignment="1">
      <alignment horizontal="center"/>
    </xf>
    <xf numFmtId="0" fontId="19" fillId="0" borderId="0" xfId="0" applyFont="1" applyBorder="1" applyAlignment="1">
      <alignment horizontal="center"/>
    </xf>
    <xf numFmtId="0" fontId="19" fillId="0" borderId="4" xfId="0" applyFont="1" applyBorder="1" applyAlignment="1">
      <alignment horizontal="center"/>
    </xf>
    <xf numFmtId="0" fontId="51" fillId="0" borderId="81" xfId="0" applyFont="1" applyBorder="1" applyAlignment="1">
      <alignment horizontal="center" vertical="center"/>
    </xf>
    <xf numFmtId="0" fontId="51" fillId="0" borderId="31" xfId="0" applyFont="1" applyBorder="1" applyAlignment="1">
      <alignment horizontal="center" vertical="center"/>
    </xf>
    <xf numFmtId="0" fontId="51" fillId="0" borderId="42" xfId="0" applyFont="1" applyBorder="1" applyAlignment="1">
      <alignment horizontal="center" vertical="center"/>
    </xf>
    <xf numFmtId="0" fontId="51" fillId="0" borderId="81" xfId="0" applyFont="1" applyBorder="1" applyAlignment="1">
      <alignment horizontal="center" vertical="center" wrapText="1"/>
    </xf>
    <xf numFmtId="0" fontId="51" fillId="0" borderId="31" xfId="0" applyFont="1" applyBorder="1" applyAlignment="1">
      <alignment horizontal="center" vertical="center" wrapText="1"/>
    </xf>
    <xf numFmtId="0" fontId="51" fillId="0" borderId="42" xfId="0" applyFont="1" applyBorder="1" applyAlignment="1">
      <alignment horizontal="center" vertical="center" wrapText="1"/>
    </xf>
    <xf numFmtId="0" fontId="18" fillId="14" borderId="27" xfId="0" applyFont="1" applyFill="1" applyBorder="1" applyAlignment="1">
      <alignment horizontal="center" vertical="center"/>
    </xf>
    <xf numFmtId="0" fontId="18" fillId="14" borderId="28" xfId="0" applyFont="1" applyFill="1" applyBorder="1" applyAlignment="1">
      <alignment horizontal="center" vertical="center"/>
    </xf>
    <xf numFmtId="0" fontId="18" fillId="14" borderId="29" xfId="0" applyFont="1" applyFill="1" applyBorder="1" applyAlignment="1">
      <alignment horizontal="center" vertical="center"/>
    </xf>
    <xf numFmtId="0" fontId="18" fillId="21" borderId="27" xfId="0" applyFont="1" applyFill="1" applyBorder="1" applyAlignment="1">
      <alignment horizontal="center" vertical="center"/>
    </xf>
    <xf numFmtId="0" fontId="18" fillId="21" borderId="28" xfId="0" applyFont="1" applyFill="1" applyBorder="1" applyAlignment="1">
      <alignment horizontal="center" vertical="center"/>
    </xf>
    <xf numFmtId="0" fontId="18" fillId="21" borderId="29" xfId="0" applyFont="1" applyFill="1" applyBorder="1" applyAlignment="1">
      <alignment horizontal="center" vertical="center"/>
    </xf>
    <xf numFmtId="0" fontId="19" fillId="0" borderId="43" xfId="0" applyFont="1" applyBorder="1" applyAlignment="1">
      <alignment horizontal="center" textRotation="90" wrapText="1"/>
    </xf>
    <xf numFmtId="0" fontId="19" fillId="0" borderId="8" xfId="0" applyFont="1" applyBorder="1" applyAlignment="1">
      <alignment horizontal="center" textRotation="90" wrapText="1"/>
    </xf>
    <xf numFmtId="0" fontId="19" fillId="0" borderId="41" xfId="0" applyFont="1" applyBorder="1" applyAlignment="1">
      <alignment horizontal="center" textRotation="90" wrapText="1"/>
    </xf>
    <xf numFmtId="0" fontId="18" fillId="22" borderId="27" xfId="0" applyFont="1" applyFill="1" applyBorder="1" applyAlignment="1">
      <alignment horizontal="center" vertical="center"/>
    </xf>
    <xf numFmtId="0" fontId="18" fillId="22" borderId="28" xfId="0" applyFont="1" applyFill="1" applyBorder="1" applyAlignment="1">
      <alignment horizontal="center" vertical="center"/>
    </xf>
    <xf numFmtId="0" fontId="18" fillId="22" borderId="29" xfId="0" applyFont="1" applyFill="1" applyBorder="1" applyAlignment="1">
      <alignment horizontal="center" vertical="center"/>
    </xf>
    <xf numFmtId="0" fontId="18" fillId="23" borderId="27" xfId="0" applyFont="1" applyFill="1" applyBorder="1" applyAlignment="1">
      <alignment horizontal="center" vertical="center"/>
    </xf>
    <xf numFmtId="0" fontId="18" fillId="23" borderId="28" xfId="0" applyFont="1" applyFill="1" applyBorder="1" applyAlignment="1">
      <alignment horizontal="center" vertical="center"/>
    </xf>
    <xf numFmtId="0" fontId="18" fillId="23" borderId="29" xfId="0" applyFont="1" applyFill="1" applyBorder="1" applyAlignment="1">
      <alignment horizontal="center" vertical="center"/>
    </xf>
    <xf numFmtId="0" fontId="59" fillId="3" borderId="0" xfId="0" applyFont="1" applyFill="1" applyBorder="1" applyAlignment="1">
      <alignment horizontal="center"/>
    </xf>
    <xf numFmtId="3" fontId="6" fillId="17" borderId="12" xfId="0" applyNumberFormat="1" applyFont="1" applyFill="1" applyBorder="1" applyAlignment="1">
      <alignment horizontal="center" wrapText="1"/>
    </xf>
    <xf numFmtId="3" fontId="6" fillId="17" borderId="16" xfId="0" applyNumberFormat="1" applyFont="1" applyFill="1" applyBorder="1" applyAlignment="1">
      <alignment horizontal="center" wrapText="1"/>
    </xf>
    <xf numFmtId="0" fontId="19" fillId="21" borderId="26" xfId="0" applyFont="1" applyFill="1" applyBorder="1" applyAlignment="1">
      <alignment horizontal="center" vertical="center"/>
    </xf>
    <xf numFmtId="0" fontId="19" fillId="22" borderId="26" xfId="0" applyFont="1" applyFill="1" applyBorder="1" applyAlignment="1">
      <alignment horizontal="center" vertical="center"/>
    </xf>
    <xf numFmtId="0" fontId="19" fillId="23" borderId="26" xfId="0" applyFont="1" applyFill="1" applyBorder="1" applyAlignment="1">
      <alignment horizontal="center" vertical="center"/>
    </xf>
    <xf numFmtId="0" fontId="68" fillId="3" borderId="0" xfId="0" applyFont="1" applyFill="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25" xfId="0" applyBorder="1" applyAlignment="1">
      <alignment horizontal="center" vertical="center"/>
    </xf>
    <xf numFmtId="0" fontId="11" fillId="0" borderId="49" xfId="0" applyFont="1" applyBorder="1" applyAlignment="1">
      <alignment horizontal="left" vertical="top" wrapText="1"/>
    </xf>
    <xf numFmtId="0" fontId="11" fillId="0" borderId="52" xfId="0" applyFont="1" applyBorder="1" applyAlignment="1">
      <alignment horizontal="left" vertical="top" wrapText="1"/>
    </xf>
    <xf numFmtId="0" fontId="11" fillId="0" borderId="25" xfId="0" applyFont="1" applyBorder="1" applyAlignment="1">
      <alignment horizontal="left" vertical="top" wrapText="1"/>
    </xf>
    <xf numFmtId="0" fontId="11" fillId="0" borderId="49" xfId="0" applyFont="1" applyBorder="1" applyAlignment="1">
      <alignment horizontal="center" vertical="top" wrapText="1"/>
    </xf>
    <xf numFmtId="0" fontId="11" fillId="0" borderId="52" xfId="0" applyFont="1" applyBorder="1" applyAlignment="1">
      <alignment horizontal="center" vertical="top" wrapText="1"/>
    </xf>
    <xf numFmtId="0" fontId="11" fillId="0" borderId="25" xfId="0" applyFont="1" applyBorder="1" applyAlignment="1">
      <alignment horizontal="center" vertical="top" wrapText="1"/>
    </xf>
    <xf numFmtId="0" fontId="11" fillId="0" borderId="49" xfId="0" applyFont="1" applyBorder="1" applyAlignment="1">
      <alignment horizontal="left" vertical="center" wrapText="1"/>
    </xf>
    <xf numFmtId="0" fontId="11" fillId="0" borderId="52" xfId="0" applyFont="1" applyBorder="1" applyAlignment="1">
      <alignment horizontal="left" vertical="center" wrapText="1"/>
    </xf>
    <xf numFmtId="0" fontId="11" fillId="0" borderId="25" xfId="0" applyFont="1" applyBorder="1" applyAlignment="1">
      <alignment horizontal="left" vertical="center" wrapText="1"/>
    </xf>
    <xf numFmtId="0" fontId="0" fillId="3" borderId="49" xfId="0" applyFill="1" applyBorder="1" applyAlignment="1">
      <alignment horizontal="center" vertical="center"/>
    </xf>
    <xf numFmtId="0" fontId="0" fillId="3" borderId="52" xfId="0" applyFill="1" applyBorder="1" applyAlignment="1">
      <alignment horizontal="center" vertical="center"/>
    </xf>
    <xf numFmtId="0" fontId="0" fillId="3" borderId="25" xfId="0" applyFill="1" applyBorder="1" applyAlignment="1">
      <alignment horizontal="center" vertical="center"/>
    </xf>
    <xf numFmtId="0" fontId="12" fillId="2" borderId="21" xfId="0" applyFont="1" applyFill="1" applyBorder="1" applyAlignment="1">
      <alignment horizontal="center" vertical="center"/>
    </xf>
    <xf numFmtId="0" fontId="43" fillId="0" borderId="30" xfId="0" applyFont="1" applyBorder="1" applyAlignment="1">
      <alignment horizontal="left" vertical="center" wrapText="1"/>
    </xf>
    <xf numFmtId="0" fontId="11" fillId="0" borderId="31" xfId="0" applyFont="1" applyBorder="1" applyAlignment="1">
      <alignment horizontal="left" vertical="center" wrapText="1"/>
    </xf>
    <xf numFmtId="0" fontId="11" fillId="0" borderId="32" xfId="0" applyFont="1" applyBorder="1" applyAlignment="1">
      <alignment horizontal="left" vertical="center" wrapText="1"/>
    </xf>
    <xf numFmtId="0" fontId="11" fillId="0" borderId="18" xfId="0" applyFont="1" applyBorder="1" applyAlignment="1">
      <alignment horizontal="left" vertical="center" wrapText="1"/>
    </xf>
    <xf numFmtId="0" fontId="11" fillId="0" borderId="0" xfId="0" applyFont="1" applyBorder="1" applyAlignment="1">
      <alignment horizontal="left" vertical="center" wrapText="1"/>
    </xf>
    <xf numFmtId="0" fontId="11" fillId="0" borderId="14" xfId="0" applyFont="1" applyBorder="1" applyAlignment="1">
      <alignment horizontal="left" vertical="center" wrapText="1"/>
    </xf>
    <xf numFmtId="0" fontId="11" fillId="0" borderId="19" xfId="0" applyFont="1" applyBorder="1" applyAlignment="1">
      <alignment horizontal="left" vertical="center" wrapText="1"/>
    </xf>
    <xf numFmtId="0" fontId="11" fillId="0" borderId="21" xfId="0" applyFont="1" applyBorder="1" applyAlignment="1">
      <alignment horizontal="left" vertical="center" wrapText="1"/>
    </xf>
    <xf numFmtId="0" fontId="11" fillId="0" borderId="33" xfId="0" applyFont="1" applyBorder="1" applyAlignment="1">
      <alignment horizontal="left" vertical="center" wrapText="1"/>
    </xf>
    <xf numFmtId="0" fontId="30" fillId="3" borderId="30" xfId="0" applyFont="1" applyFill="1" applyBorder="1" applyAlignment="1">
      <alignment horizontal="left" vertical="center" wrapText="1"/>
    </xf>
    <xf numFmtId="0" fontId="14" fillId="3" borderId="31" xfId="0" applyFont="1" applyFill="1" applyBorder="1" applyAlignment="1">
      <alignment horizontal="left" vertical="center" wrapText="1"/>
    </xf>
    <xf numFmtId="0" fontId="14" fillId="3" borderId="32"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14"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4" fillId="3" borderId="21" xfId="0" applyFont="1" applyFill="1" applyBorder="1" applyAlignment="1">
      <alignment horizontal="left" vertical="center" wrapText="1"/>
    </xf>
    <xf numFmtId="0" fontId="14" fillId="3" borderId="33" xfId="0" applyFont="1" applyFill="1" applyBorder="1" applyAlignment="1">
      <alignment horizontal="left" vertical="center" wrapText="1"/>
    </xf>
    <xf numFmtId="0" fontId="30" fillId="3" borderId="31" xfId="0" applyFont="1" applyFill="1" applyBorder="1" applyAlignment="1">
      <alignment horizontal="left" vertical="center" wrapText="1"/>
    </xf>
    <xf numFmtId="0" fontId="30" fillId="3" borderId="32" xfId="0" applyFont="1" applyFill="1" applyBorder="1" applyAlignment="1">
      <alignment horizontal="left" vertical="center" wrapText="1"/>
    </xf>
    <xf numFmtId="0" fontId="30" fillId="3" borderId="18" xfId="0" applyFont="1" applyFill="1" applyBorder="1" applyAlignment="1">
      <alignment horizontal="left" vertical="center" wrapText="1"/>
    </xf>
    <xf numFmtId="0" fontId="30" fillId="3" borderId="0" xfId="0" applyFont="1" applyFill="1" applyBorder="1" applyAlignment="1">
      <alignment horizontal="left" vertical="center" wrapText="1"/>
    </xf>
    <xf numFmtId="0" fontId="30" fillId="3" borderId="14" xfId="0" applyFont="1" applyFill="1" applyBorder="1" applyAlignment="1">
      <alignment horizontal="left" vertical="center" wrapText="1"/>
    </xf>
    <xf numFmtId="0" fontId="30" fillId="3" borderId="19" xfId="0" applyFont="1" applyFill="1" applyBorder="1" applyAlignment="1">
      <alignment horizontal="left" vertical="center" wrapText="1"/>
    </xf>
    <xf numFmtId="0" fontId="30" fillId="3" borderId="21" xfId="0" applyFont="1" applyFill="1" applyBorder="1" applyAlignment="1">
      <alignment horizontal="left" vertical="center" wrapText="1"/>
    </xf>
    <xf numFmtId="0" fontId="30" fillId="3" borderId="33" xfId="0" applyFont="1" applyFill="1" applyBorder="1" applyAlignment="1">
      <alignment horizontal="left" vertical="center" wrapText="1"/>
    </xf>
    <xf numFmtId="0" fontId="13" fillId="11" borderId="0" xfId="0" applyFont="1" applyFill="1" applyBorder="1" applyAlignment="1">
      <alignment horizontal="center" vertical="center"/>
    </xf>
    <xf numFmtId="0" fontId="11" fillId="0" borderId="49" xfId="0" applyFont="1" applyBorder="1" applyAlignment="1">
      <alignment horizontal="left" wrapText="1"/>
    </xf>
    <xf numFmtId="0" fontId="11" fillId="0" borderId="52" xfId="0" applyFont="1" applyBorder="1" applyAlignment="1">
      <alignment horizontal="left" wrapText="1"/>
    </xf>
    <xf numFmtId="0" fontId="11" fillId="0" borderId="25" xfId="0" applyFont="1" applyBorder="1" applyAlignment="1">
      <alignment horizontal="left" wrapText="1"/>
    </xf>
    <xf numFmtId="0" fontId="65" fillId="3" borderId="0" xfId="0" applyFont="1" applyFill="1" applyAlignment="1">
      <alignment horizontal="center" vertical="center"/>
    </xf>
    <xf numFmtId="0" fontId="11" fillId="3" borderId="0" xfId="0" applyFont="1" applyFill="1" applyBorder="1" applyAlignment="1">
      <alignment horizontal="left" vertical="center" wrapText="1"/>
    </xf>
    <xf numFmtId="0" fontId="11" fillId="3" borderId="49" xfId="0" applyFont="1" applyFill="1" applyBorder="1" applyAlignment="1">
      <alignment horizontal="left" vertical="top" wrapText="1"/>
    </xf>
    <xf numFmtId="0" fontId="11" fillId="3" borderId="52" xfId="0" applyFont="1" applyFill="1" applyBorder="1" applyAlignment="1">
      <alignment horizontal="left" vertical="top" wrapText="1"/>
    </xf>
    <xf numFmtId="0" fontId="11" fillId="3" borderId="25" xfId="0" applyFont="1" applyFill="1" applyBorder="1" applyAlignment="1">
      <alignment horizontal="left" vertical="top" wrapText="1"/>
    </xf>
    <xf numFmtId="0" fontId="11" fillId="3" borderId="49" xfId="0" applyFont="1" applyFill="1" applyBorder="1" applyAlignment="1">
      <alignment horizontal="left" vertical="center" wrapText="1"/>
    </xf>
    <xf numFmtId="0" fontId="11" fillId="3" borderId="52" xfId="0" applyFont="1" applyFill="1" applyBorder="1" applyAlignment="1">
      <alignment horizontal="left" vertical="center" wrapText="1"/>
    </xf>
    <xf numFmtId="0" fontId="11" fillId="3" borderId="25" xfId="0" applyFont="1" applyFill="1" applyBorder="1" applyAlignment="1">
      <alignment horizontal="left" vertical="center" wrapText="1"/>
    </xf>
    <xf numFmtId="0" fontId="32" fillId="3" borderId="52" xfId="0" applyFont="1" applyFill="1" applyBorder="1" applyAlignment="1">
      <alignment horizontal="left" vertical="top" wrapText="1"/>
    </xf>
    <xf numFmtId="0" fontId="10" fillId="3" borderId="17" xfId="0" applyFont="1" applyFill="1" applyBorder="1" applyAlignment="1">
      <alignment horizontal="center"/>
    </xf>
    <xf numFmtId="0" fontId="10" fillId="3" borderId="5" xfId="0" applyFont="1" applyFill="1" applyBorder="1" applyAlignment="1">
      <alignment horizontal="center"/>
    </xf>
    <xf numFmtId="0" fontId="66" fillId="3" borderId="0" xfId="0" applyFont="1" applyFill="1" applyAlignment="1">
      <alignment horizontal="center" vertical="center"/>
    </xf>
    <xf numFmtId="0" fontId="10" fillId="3" borderId="20" xfId="0" applyFont="1" applyFill="1" applyBorder="1" applyAlignment="1">
      <alignment horizontal="center" vertical="center" textRotation="90" wrapText="1"/>
    </xf>
    <xf numFmtId="0" fontId="10" fillId="3" borderId="53" xfId="0" applyFont="1" applyFill="1" applyBorder="1" applyAlignment="1">
      <alignment horizontal="center" vertical="center" textRotation="90" wrapText="1"/>
    </xf>
    <xf numFmtId="0" fontId="10" fillId="3" borderId="213" xfId="0" applyFont="1" applyFill="1" applyBorder="1" applyAlignment="1">
      <alignment horizontal="center" vertical="center" textRotation="90" wrapText="1"/>
    </xf>
    <xf numFmtId="0" fontId="56" fillId="3" borderId="0" xfId="0" applyFont="1" applyFill="1" applyBorder="1" applyAlignment="1">
      <alignment horizontal="center"/>
    </xf>
    <xf numFmtId="0" fontId="10" fillId="3" borderId="238" xfId="0" applyFont="1" applyFill="1" applyBorder="1" applyAlignment="1">
      <alignment horizontal="center" vertical="center" textRotation="90" wrapText="1"/>
    </xf>
    <xf numFmtId="0" fontId="10" fillId="3" borderId="24" xfId="0" applyFont="1" applyFill="1" applyBorder="1" applyAlignment="1">
      <alignment horizontal="center" vertical="center" textRotation="90" wrapText="1"/>
    </xf>
    <xf numFmtId="0" fontId="6" fillId="3" borderId="57" xfId="0" applyFont="1" applyFill="1" applyBorder="1" applyAlignment="1">
      <alignment horizontal="center" wrapText="1"/>
    </xf>
    <xf numFmtId="0" fontId="6" fillId="3" borderId="58" xfId="0" applyFont="1" applyFill="1" applyBorder="1" applyAlignment="1">
      <alignment horizontal="center" wrapText="1"/>
    </xf>
    <xf numFmtId="0" fontId="6" fillId="3" borderId="18" xfId="0" applyFont="1" applyFill="1" applyBorder="1" applyAlignment="1">
      <alignment horizontal="left"/>
    </xf>
    <xf numFmtId="0" fontId="6" fillId="3" borderId="4" xfId="0" applyFont="1" applyFill="1" applyBorder="1" applyAlignment="1">
      <alignment horizontal="left"/>
    </xf>
    <xf numFmtId="0" fontId="27" fillId="15" borderId="101" xfId="0" applyFont="1" applyFill="1" applyBorder="1" applyAlignment="1">
      <alignment horizontal="center" wrapText="1"/>
    </xf>
    <xf numFmtId="0" fontId="27" fillId="15" borderId="8" xfId="0" applyFont="1" applyFill="1" applyBorder="1" applyAlignment="1">
      <alignment horizontal="center" wrapText="1"/>
    </xf>
    <xf numFmtId="0" fontId="27" fillId="15" borderId="119" xfId="0" applyFont="1" applyFill="1" applyBorder="1" applyAlignment="1">
      <alignment horizontal="center" wrapText="1"/>
    </xf>
    <xf numFmtId="0" fontId="6" fillId="3" borderId="120" xfId="0" applyFont="1" applyFill="1" applyBorder="1" applyAlignment="1">
      <alignment horizontal="left"/>
    </xf>
    <xf numFmtId="0" fontId="6" fillId="3" borderId="113" xfId="0" applyFont="1" applyFill="1" applyBorder="1" applyAlignment="1">
      <alignment horizontal="left"/>
    </xf>
    <xf numFmtId="0" fontId="10" fillId="3" borderId="19" xfId="0" applyFont="1" applyFill="1" applyBorder="1" applyAlignment="1">
      <alignment horizontal="center"/>
    </xf>
    <xf numFmtId="0" fontId="10" fillId="3" borderId="40" xfId="0" applyFont="1" applyFill="1" applyBorder="1" applyAlignment="1">
      <alignment horizontal="center"/>
    </xf>
    <xf numFmtId="0" fontId="10" fillId="3" borderId="122" xfId="0" applyFont="1" applyFill="1" applyBorder="1" applyAlignment="1">
      <alignment horizontal="center"/>
    </xf>
    <xf numFmtId="0" fontId="10" fillId="3" borderId="117" xfId="0" applyFont="1" applyFill="1" applyBorder="1" applyAlignment="1">
      <alignment horizontal="center"/>
    </xf>
    <xf numFmtId="0" fontId="10" fillId="3" borderId="18" xfId="0" applyFont="1" applyFill="1" applyBorder="1" applyAlignment="1">
      <alignment horizontal="center" vertical="center"/>
    </xf>
    <xf numFmtId="0" fontId="10" fillId="3" borderId="4" xfId="0" applyFont="1" applyFill="1" applyBorder="1" applyAlignment="1">
      <alignment horizontal="center" vertical="center"/>
    </xf>
    <xf numFmtId="0" fontId="27" fillId="4" borderId="201" xfId="0" applyFont="1" applyFill="1" applyBorder="1" applyAlignment="1">
      <alignment horizontal="center" wrapText="1"/>
    </xf>
    <xf numFmtId="0" fontId="27" fillId="4" borderId="14" xfId="0" applyFont="1" applyFill="1" applyBorder="1" applyAlignment="1">
      <alignment horizontal="center" wrapText="1"/>
    </xf>
    <xf numFmtId="0" fontId="27" fillId="4" borderId="123" xfId="0" applyFont="1" applyFill="1" applyBorder="1" applyAlignment="1">
      <alignment horizontal="center" wrapText="1"/>
    </xf>
    <xf numFmtId="0" fontId="27" fillId="15" borderId="18" xfId="0" applyFont="1" applyFill="1" applyBorder="1" applyAlignment="1">
      <alignment horizontal="center" vertical="center"/>
    </xf>
    <xf numFmtId="0" fontId="27" fillId="15" borderId="122" xfId="0" applyFont="1" applyFill="1" applyBorder="1" applyAlignment="1">
      <alignment horizontal="center" vertical="center"/>
    </xf>
    <xf numFmtId="0" fontId="29" fillId="20" borderId="0" xfId="0" applyFont="1" applyFill="1" applyBorder="1" applyAlignment="1" applyProtection="1">
      <alignment horizontal="center" vertical="center"/>
      <protection locked="0"/>
    </xf>
    <xf numFmtId="0" fontId="29" fillId="20" borderId="196" xfId="0" applyFont="1" applyFill="1" applyBorder="1" applyAlignment="1" applyProtection="1">
      <alignment horizontal="center" vertical="center"/>
      <protection locked="0"/>
    </xf>
    <xf numFmtId="0" fontId="27" fillId="15" borderId="14" xfId="0" applyFont="1" applyFill="1" applyBorder="1" applyAlignment="1">
      <alignment horizontal="center" vertical="center" wrapText="1"/>
    </xf>
    <xf numFmtId="0" fontId="27" fillId="15" borderId="123" xfId="0" applyFont="1" applyFill="1" applyBorder="1" applyAlignment="1">
      <alignment horizontal="center" vertical="center" wrapText="1"/>
    </xf>
    <xf numFmtId="0" fontId="27" fillId="4" borderId="8" xfId="0" applyFont="1" applyFill="1" applyBorder="1" applyAlignment="1">
      <alignment horizontal="center" wrapText="1"/>
    </xf>
    <xf numFmtId="0" fontId="27" fillId="4" borderId="9" xfId="0" applyFont="1" applyFill="1" applyBorder="1" applyAlignment="1">
      <alignment horizontal="center" wrapText="1"/>
    </xf>
    <xf numFmtId="0" fontId="10" fillId="3" borderId="18" xfId="0" applyFont="1" applyFill="1" applyBorder="1" applyAlignment="1">
      <alignment horizontal="center"/>
    </xf>
    <xf numFmtId="0" fontId="10" fillId="3" borderId="4" xfId="0" applyFont="1" applyFill="1" applyBorder="1" applyAlignment="1">
      <alignment horizontal="center"/>
    </xf>
    <xf numFmtId="0" fontId="10" fillId="4" borderId="14" xfId="0" applyFont="1" applyFill="1" applyBorder="1" applyAlignment="1">
      <alignment horizontal="center" wrapText="1"/>
    </xf>
    <xf numFmtId="0" fontId="10" fillId="4" borderId="123" xfId="0" applyFont="1" applyFill="1" applyBorder="1" applyAlignment="1">
      <alignment horizontal="center" wrapText="1"/>
    </xf>
    <xf numFmtId="0" fontId="27" fillId="3" borderId="217" xfId="0" applyFont="1" applyFill="1" applyBorder="1" applyAlignment="1">
      <alignment horizontal="center" vertical="center"/>
    </xf>
    <xf numFmtId="0" fontId="27" fillId="3" borderId="8" xfId="0" applyFont="1" applyFill="1" applyBorder="1" applyAlignment="1">
      <alignment horizontal="center" vertical="center"/>
    </xf>
    <xf numFmtId="0" fontId="27" fillId="3" borderId="219" xfId="0" applyFont="1" applyFill="1" applyBorder="1" applyAlignment="1">
      <alignment horizontal="center" vertical="center"/>
    </xf>
    <xf numFmtId="0" fontId="27" fillId="3" borderId="221" xfId="0" applyFont="1" applyFill="1" applyBorder="1" applyAlignment="1">
      <alignment horizontal="center" vertical="center"/>
    </xf>
    <xf numFmtId="0" fontId="6" fillId="3" borderId="18" xfId="0" applyFont="1" applyFill="1" applyBorder="1" applyAlignment="1">
      <alignment horizontal="center" textRotation="90"/>
    </xf>
    <xf numFmtId="0" fontId="6" fillId="3" borderId="218" xfId="0" applyFont="1" applyFill="1" applyBorder="1" applyAlignment="1">
      <alignment horizontal="center" textRotation="90"/>
    </xf>
    <xf numFmtId="0" fontId="10" fillId="3" borderId="18" xfId="0" applyFont="1" applyFill="1" applyBorder="1" applyAlignment="1">
      <alignment horizontal="right"/>
    </xf>
    <xf numFmtId="0" fontId="10" fillId="3" borderId="4" xfId="0" applyFont="1" applyFill="1" applyBorder="1" applyAlignment="1">
      <alignment horizontal="right"/>
    </xf>
    <xf numFmtId="0" fontId="10" fillId="3" borderId="122" xfId="0" applyFont="1" applyFill="1" applyBorder="1" applyAlignment="1">
      <alignment horizontal="right"/>
    </xf>
    <xf numFmtId="0" fontId="10" fillId="3" borderId="117" xfId="0" applyFont="1" applyFill="1" applyBorder="1" applyAlignment="1">
      <alignment horizontal="right"/>
    </xf>
    <xf numFmtId="0" fontId="10" fillId="3" borderId="18" xfId="0" applyFont="1" applyFill="1" applyBorder="1" applyAlignment="1">
      <alignment horizontal="right" wrapText="1"/>
    </xf>
    <xf numFmtId="0" fontId="10" fillId="3" borderId="4" xfId="0" applyFont="1" applyFill="1" applyBorder="1" applyAlignment="1">
      <alignment horizontal="right" wrapText="1"/>
    </xf>
    <xf numFmtId="0" fontId="10" fillId="3" borderId="122" xfId="0" applyFont="1" applyFill="1" applyBorder="1" applyAlignment="1">
      <alignment horizontal="right" wrapText="1"/>
    </xf>
    <xf numFmtId="0" fontId="10" fillId="3" borderId="117" xfId="0" applyFont="1" applyFill="1" applyBorder="1" applyAlignment="1">
      <alignment horizontal="right" wrapText="1"/>
    </xf>
    <xf numFmtId="0" fontId="10" fillId="15" borderId="14" xfId="0" applyFont="1" applyFill="1" applyBorder="1" applyAlignment="1">
      <alignment horizontal="center" wrapText="1"/>
    </xf>
    <xf numFmtId="0" fontId="10" fillId="15" borderId="123" xfId="0" applyFont="1" applyFill="1" applyBorder="1" applyAlignment="1">
      <alignment horizontal="center" wrapText="1"/>
    </xf>
    <xf numFmtId="0" fontId="57" fillId="0" borderId="0" xfId="0" applyFont="1" applyFill="1" applyAlignment="1">
      <alignment horizontal="center"/>
    </xf>
    <xf numFmtId="0" fontId="27" fillId="15" borderId="201" xfId="0" applyFont="1" applyFill="1" applyBorder="1" applyAlignment="1">
      <alignment horizontal="center" wrapText="1"/>
    </xf>
    <xf numFmtId="0" fontId="27" fillId="15" borderId="123" xfId="0" applyFont="1" applyFill="1" applyBorder="1" applyAlignment="1">
      <alignment horizontal="center" wrapText="1"/>
    </xf>
    <xf numFmtId="0" fontId="27" fillId="15" borderId="14" xfId="0" applyFont="1" applyFill="1" applyBorder="1" applyAlignment="1">
      <alignment horizontal="center" wrapText="1"/>
    </xf>
    <xf numFmtId="0" fontId="42" fillId="15" borderId="210" xfId="0" applyFont="1" applyFill="1" applyBorder="1" applyAlignment="1">
      <alignment horizontal="center" vertical="top"/>
    </xf>
    <xf numFmtId="0" fontId="42" fillId="15" borderId="211" xfId="0" applyFont="1" applyFill="1" applyBorder="1" applyAlignment="1">
      <alignment horizontal="center" vertical="top"/>
    </xf>
    <xf numFmtId="0" fontId="42" fillId="15" borderId="212" xfId="0" applyFont="1" applyFill="1" applyBorder="1" applyAlignment="1">
      <alignment horizontal="center" vertical="top"/>
    </xf>
    <xf numFmtId="0" fontId="42" fillId="4" borderId="210" xfId="0" applyFont="1" applyFill="1" applyBorder="1" applyAlignment="1">
      <alignment horizontal="center" vertical="top"/>
    </xf>
    <xf numFmtId="0" fontId="42" fillId="4" borderId="211" xfId="0" applyFont="1" applyFill="1" applyBorder="1" applyAlignment="1">
      <alignment horizontal="center" vertical="top"/>
    </xf>
    <xf numFmtId="0" fontId="42" fillId="4" borderId="212" xfId="0" applyFont="1" applyFill="1" applyBorder="1" applyAlignment="1">
      <alignment horizontal="center" vertical="top"/>
    </xf>
    <xf numFmtId="0" fontId="3" fillId="3" borderId="214" xfId="0" applyFont="1" applyFill="1" applyBorder="1" applyAlignment="1">
      <alignment horizontal="center" wrapText="1"/>
    </xf>
    <xf numFmtId="0" fontId="3" fillId="3" borderId="215" xfId="0" applyFont="1" applyFill="1" applyBorder="1" applyAlignment="1">
      <alignment horizontal="center" wrapText="1"/>
    </xf>
    <xf numFmtId="0" fontId="27" fillId="4" borderId="14" xfId="0" applyFont="1" applyFill="1" applyBorder="1" applyAlignment="1">
      <alignment horizontal="center" vertical="center" wrapText="1"/>
    </xf>
    <xf numFmtId="0" fontId="27" fillId="4" borderId="225" xfId="0" applyFont="1" applyFill="1" applyBorder="1" applyAlignment="1">
      <alignment horizontal="center" vertical="center" wrapText="1"/>
    </xf>
    <xf numFmtId="0" fontId="6" fillId="3" borderId="220" xfId="0" applyFont="1" applyFill="1" applyBorder="1" applyAlignment="1">
      <alignment horizontal="center" textRotation="90"/>
    </xf>
    <xf numFmtId="0" fontId="27" fillId="4" borderId="8" xfId="0" applyFont="1" applyFill="1" applyBorder="1" applyAlignment="1">
      <alignment horizontal="center" vertical="center" wrapText="1"/>
    </xf>
    <xf numFmtId="0" fontId="27" fillId="4" borderId="219" xfId="0" applyFont="1" applyFill="1" applyBorder="1" applyAlignment="1">
      <alignment horizontal="center" vertical="center" wrapText="1"/>
    </xf>
    <xf numFmtId="0" fontId="6" fillId="3" borderId="129" xfId="0" applyFont="1" applyFill="1" applyBorder="1" applyAlignment="1">
      <alignment horizontal="center" vertical="center" wrapText="1"/>
    </xf>
    <xf numFmtId="0" fontId="6" fillId="3" borderId="137" xfId="0" applyFont="1" applyFill="1" applyBorder="1" applyAlignment="1">
      <alignment horizontal="center" vertical="center" wrapText="1"/>
    </xf>
    <xf numFmtId="0" fontId="6" fillId="5" borderId="130" xfId="0" applyFont="1" applyFill="1" applyBorder="1" applyAlignment="1">
      <alignment horizontal="center" vertical="center" wrapText="1"/>
    </xf>
    <xf numFmtId="0" fontId="6" fillId="5" borderId="131"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35" xfId="0" applyFont="1" applyFill="1" applyBorder="1" applyAlignment="1">
      <alignment horizontal="center" vertical="center" wrapText="1"/>
    </xf>
    <xf numFmtId="0" fontId="6" fillId="5" borderId="138" xfId="0" applyFont="1" applyFill="1" applyBorder="1" applyAlignment="1">
      <alignment horizontal="center" vertical="center" wrapText="1"/>
    </xf>
    <xf numFmtId="0" fontId="6" fillId="5" borderId="139" xfId="0" applyFont="1" applyFill="1" applyBorder="1" applyAlignment="1">
      <alignment horizontal="center" vertical="center" wrapText="1"/>
    </xf>
    <xf numFmtId="168" fontId="27" fillId="15" borderId="144" xfId="0" applyNumberFormat="1" applyFont="1" applyFill="1" applyBorder="1" applyAlignment="1">
      <alignment horizontal="center" wrapText="1"/>
    </xf>
    <xf numFmtId="168" fontId="27" fillId="15" borderId="98" xfId="0" applyNumberFormat="1" applyFont="1" applyFill="1" applyBorder="1" applyAlignment="1">
      <alignment horizontal="center" wrapText="1"/>
    </xf>
    <xf numFmtId="0" fontId="27" fillId="15" borderId="160" xfId="0" applyFont="1" applyFill="1" applyBorder="1" applyAlignment="1">
      <alignment horizontal="center" wrapText="1"/>
    </xf>
    <xf numFmtId="0" fontId="27" fillId="15" borderId="102" xfId="0" applyFont="1" applyFill="1" applyBorder="1" applyAlignment="1">
      <alignment horizontal="center" wrapText="1"/>
    </xf>
    <xf numFmtId="2" fontId="27" fillId="15" borderId="60" xfId="0" applyNumberFormat="1" applyFont="1" applyFill="1" applyBorder="1" applyAlignment="1">
      <alignment horizontal="center" wrapText="1"/>
    </xf>
    <xf numFmtId="2" fontId="27" fillId="15" borderId="159" xfId="0" applyNumberFormat="1" applyFont="1" applyFill="1" applyBorder="1" applyAlignment="1">
      <alignment horizontal="center" wrapText="1"/>
    </xf>
    <xf numFmtId="0" fontId="27" fillId="15" borderId="77" xfId="0" applyFont="1" applyFill="1" applyBorder="1" applyAlignment="1">
      <alignment horizontal="center" wrapText="1"/>
    </xf>
    <xf numFmtId="0" fontId="27" fillId="15" borderId="79" xfId="0" applyFont="1" applyFill="1" applyBorder="1" applyAlignment="1">
      <alignment horizontal="center" wrapText="1"/>
    </xf>
    <xf numFmtId="0" fontId="27" fillId="15" borderId="162" xfId="0" applyFont="1" applyFill="1" applyBorder="1" applyAlignment="1">
      <alignment horizontal="center" wrapText="1"/>
    </xf>
    <xf numFmtId="0" fontId="27" fillId="15" borderId="168" xfId="0" applyFont="1" applyFill="1" applyBorder="1" applyAlignment="1">
      <alignment horizontal="center" wrapText="1"/>
    </xf>
    <xf numFmtId="0" fontId="10" fillId="8" borderId="181" xfId="0" applyFont="1" applyFill="1" applyBorder="1" applyAlignment="1">
      <alignment horizontal="center" wrapText="1"/>
    </xf>
    <xf numFmtId="0" fontId="10" fillId="8" borderId="197" xfId="0" applyFont="1" applyFill="1" applyBorder="1" applyAlignment="1">
      <alignment horizontal="center" wrapText="1"/>
    </xf>
    <xf numFmtId="0" fontId="10" fillId="8" borderId="201" xfId="0" applyFont="1" applyFill="1" applyBorder="1" applyAlignment="1">
      <alignment horizontal="center" wrapText="1"/>
    </xf>
    <xf numFmtId="0" fontId="10" fillId="8" borderId="136" xfId="0" applyFont="1" applyFill="1" applyBorder="1" applyAlignment="1">
      <alignment horizontal="center" wrapText="1"/>
    </xf>
    <xf numFmtId="0" fontId="10" fillId="8" borderId="162" xfId="0" applyFont="1" applyFill="1" applyBorder="1" applyAlignment="1">
      <alignment horizontal="center" wrapText="1"/>
    </xf>
    <xf numFmtId="0" fontId="10" fillId="8" borderId="137" xfId="0" applyFont="1" applyFill="1" applyBorder="1" applyAlignment="1">
      <alignment horizontal="center" wrapText="1"/>
    </xf>
    <xf numFmtId="0" fontId="10" fillId="5" borderId="150" xfId="0" applyFont="1" applyFill="1" applyBorder="1" applyAlignment="1">
      <alignment horizontal="center" wrapText="1"/>
    </xf>
    <xf numFmtId="0" fontId="10" fillId="5" borderId="151" xfId="0" applyFont="1" applyFill="1" applyBorder="1" applyAlignment="1">
      <alignment horizontal="center" wrapText="1"/>
    </xf>
    <xf numFmtId="0" fontId="6" fillId="15" borderId="120" xfId="0" applyFont="1" applyFill="1" applyBorder="1" applyAlignment="1">
      <alignment horizontal="center" vertical="center" wrapText="1"/>
    </xf>
    <xf numFmtId="0" fontId="6" fillId="15" borderId="134" xfId="0" applyFont="1" applyFill="1" applyBorder="1" applyAlignment="1">
      <alignment horizontal="center" vertical="center" wrapText="1"/>
    </xf>
    <xf numFmtId="0" fontId="6" fillId="15" borderId="18" xfId="0" applyFont="1" applyFill="1" applyBorder="1" applyAlignment="1">
      <alignment horizontal="center" vertical="center" wrapText="1"/>
    </xf>
    <xf numFmtId="0" fontId="6" fillId="15" borderId="135" xfId="0" applyFont="1" applyFill="1" applyBorder="1" applyAlignment="1">
      <alignment horizontal="center" vertical="center" wrapText="1"/>
    </xf>
    <xf numFmtId="0" fontId="6" fillId="15" borderId="138" xfId="0" applyFont="1" applyFill="1" applyBorder="1" applyAlignment="1">
      <alignment horizontal="center" vertical="center" wrapText="1"/>
    </xf>
    <xf numFmtId="0" fontId="6" fillId="15" borderId="139" xfId="0" applyFont="1" applyFill="1" applyBorder="1" applyAlignment="1">
      <alignment horizontal="center" vertical="center" wrapText="1"/>
    </xf>
    <xf numFmtId="0" fontId="10" fillId="5" borderId="154" xfId="0" applyFont="1" applyFill="1" applyBorder="1" applyAlignment="1">
      <alignment horizontal="center" wrapText="1"/>
    </xf>
    <xf numFmtId="168" fontId="27" fillId="15" borderId="60" xfId="0" applyNumberFormat="1" applyFont="1" applyFill="1" applyBorder="1" applyAlignment="1">
      <alignment horizontal="center" wrapText="1"/>
    </xf>
    <xf numFmtId="168" fontId="27" fillId="15" borderId="159" xfId="0" applyNumberFormat="1" applyFont="1" applyFill="1" applyBorder="1" applyAlignment="1">
      <alignment horizontal="center" wrapText="1"/>
    </xf>
    <xf numFmtId="0" fontId="27" fillId="15" borderId="132" xfId="0" applyFont="1" applyFill="1" applyBorder="1" applyAlignment="1">
      <alignment horizontal="center" wrapText="1"/>
    </xf>
    <xf numFmtId="0" fontId="27" fillId="15" borderId="4" xfId="0" applyFont="1" applyFill="1" applyBorder="1" applyAlignment="1">
      <alignment horizontal="center" wrapText="1"/>
    </xf>
    <xf numFmtId="0" fontId="27" fillId="15" borderId="136" xfId="0" applyFont="1" applyFill="1" applyBorder="1" applyAlignment="1">
      <alignment horizontal="center" wrapText="1"/>
    </xf>
    <xf numFmtId="168" fontId="27" fillId="15" borderId="53" xfId="0" applyNumberFormat="1" applyFont="1" applyFill="1" applyBorder="1" applyAlignment="1">
      <alignment horizontal="center" wrapText="1"/>
    </xf>
    <xf numFmtId="168" fontId="27" fillId="15" borderId="157" xfId="0" applyNumberFormat="1" applyFont="1" applyFill="1" applyBorder="1" applyAlignment="1">
      <alignment horizontal="center" wrapText="1"/>
    </xf>
    <xf numFmtId="0" fontId="3" fillId="3" borderId="128" xfId="0" applyFont="1" applyFill="1" applyBorder="1" applyAlignment="1">
      <alignment horizontal="center" vertical="center" wrapText="1"/>
    </xf>
    <xf numFmtId="0" fontId="3" fillId="3" borderId="140" xfId="0" applyFont="1" applyFill="1" applyBorder="1" applyAlignment="1">
      <alignment horizontal="center" vertical="center" wrapText="1"/>
    </xf>
    <xf numFmtId="0" fontId="3" fillId="3" borderId="131" xfId="0" applyFont="1" applyFill="1" applyBorder="1" applyAlignment="1">
      <alignment horizontal="center" vertical="center" wrapText="1"/>
    </xf>
    <xf numFmtId="0" fontId="3" fillId="3" borderId="136" xfId="0" applyFont="1" applyFill="1" applyBorder="1" applyAlignment="1">
      <alignment horizontal="center" vertical="center" wrapText="1"/>
    </xf>
    <xf numFmtId="0" fontId="3" fillId="3" borderId="162" xfId="0" applyFont="1" applyFill="1" applyBorder="1" applyAlignment="1">
      <alignment horizontal="center" vertical="center" wrapText="1"/>
    </xf>
    <xf numFmtId="0" fontId="3" fillId="3" borderId="139" xfId="0" applyFont="1" applyFill="1" applyBorder="1" applyAlignment="1">
      <alignment horizontal="center" vertical="center" wrapText="1"/>
    </xf>
    <xf numFmtId="0" fontId="3" fillId="3" borderId="150" xfId="0" applyFont="1" applyFill="1" applyBorder="1" applyAlignment="1">
      <alignment horizontal="center" wrapText="1"/>
    </xf>
    <xf numFmtId="0" fontId="3" fillId="3" borderId="154" xfId="0" applyFont="1" applyFill="1" applyBorder="1" applyAlignment="1">
      <alignment horizontal="center" wrapText="1"/>
    </xf>
    <xf numFmtId="0" fontId="3" fillId="3" borderId="152" xfId="0" applyFont="1" applyFill="1" applyBorder="1" applyAlignment="1">
      <alignment horizontal="center" wrapText="1"/>
    </xf>
    <xf numFmtId="0" fontId="3" fillId="3" borderId="175" xfId="0" applyFont="1" applyFill="1" applyBorder="1" applyAlignment="1">
      <alignment horizontal="center" wrapText="1"/>
    </xf>
    <xf numFmtId="3" fontId="27" fillId="4" borderId="132" xfId="0" applyNumberFormat="1" applyFont="1" applyFill="1" applyBorder="1" applyAlignment="1">
      <alignment horizontal="center" vertical="center" wrapText="1"/>
    </xf>
    <xf numFmtId="3" fontId="27" fillId="4" borderId="0" xfId="0" applyNumberFormat="1" applyFont="1" applyFill="1" applyBorder="1" applyAlignment="1">
      <alignment horizontal="center" vertical="center" wrapText="1"/>
    </xf>
    <xf numFmtId="3" fontId="27" fillId="4" borderId="181" xfId="0" applyNumberFormat="1" applyFont="1" applyFill="1" applyBorder="1" applyAlignment="1">
      <alignment horizontal="center" vertical="center" wrapText="1"/>
    </xf>
    <xf numFmtId="3" fontId="27" fillId="4" borderId="113" xfId="0" applyNumberFormat="1" applyFont="1" applyFill="1" applyBorder="1" applyAlignment="1">
      <alignment horizontal="center" vertical="center" wrapText="1"/>
    </xf>
    <xf numFmtId="3" fontId="27" fillId="4" borderId="190" xfId="0" applyNumberFormat="1" applyFont="1" applyFill="1" applyBorder="1" applyAlignment="1">
      <alignment horizontal="center" vertical="center" wrapText="1"/>
    </xf>
    <xf numFmtId="3" fontId="27" fillId="4" borderId="117" xfId="0" applyNumberFormat="1" applyFont="1" applyFill="1" applyBorder="1" applyAlignment="1">
      <alignment horizontal="center" vertical="center" wrapText="1"/>
    </xf>
    <xf numFmtId="168" fontId="27" fillId="4" borderId="100" xfId="0" applyNumberFormat="1" applyFont="1" applyFill="1" applyBorder="1" applyAlignment="1">
      <alignment horizontal="center" wrapText="1"/>
    </xf>
    <xf numFmtId="168" fontId="27" fillId="4" borderId="53" xfId="0" applyNumberFormat="1" applyFont="1" applyFill="1" applyBorder="1" applyAlignment="1">
      <alignment horizontal="center" wrapText="1"/>
    </xf>
    <xf numFmtId="164" fontId="10" fillId="4" borderId="101" xfId="1" applyNumberFormat="1" applyFont="1" applyFill="1" applyBorder="1" applyAlignment="1">
      <alignment horizontal="center" wrapText="1"/>
    </xf>
    <xf numFmtId="164" fontId="10" fillId="4" borderId="8" xfId="1" applyNumberFormat="1" applyFont="1" applyFill="1" applyBorder="1" applyAlignment="1">
      <alignment horizontal="center" wrapText="1"/>
    </xf>
    <xf numFmtId="164" fontId="35" fillId="4" borderId="141" xfId="1" applyNumberFormat="1" applyFont="1" applyFill="1" applyBorder="1" applyAlignment="1">
      <alignment horizontal="center" wrapText="1"/>
    </xf>
    <xf numFmtId="164" fontId="35" fillId="4" borderId="9" xfId="1" applyNumberFormat="1" applyFont="1" applyFill="1" applyBorder="1" applyAlignment="1">
      <alignment horizontal="center" wrapText="1"/>
    </xf>
    <xf numFmtId="164" fontId="27" fillId="4" borderId="143" xfId="1" applyNumberFormat="1" applyFont="1" applyFill="1" applyBorder="1" applyAlignment="1">
      <alignment horizontal="center" vertical="center" wrapText="1"/>
    </xf>
    <xf numFmtId="164" fontId="27" fillId="4" borderId="237" xfId="1" applyNumberFormat="1" applyFont="1" applyFill="1" applyBorder="1" applyAlignment="1">
      <alignment horizontal="center" vertical="center" wrapText="1"/>
    </xf>
    <xf numFmtId="0" fontId="3" fillId="3" borderId="176" xfId="0" applyFont="1" applyFill="1" applyBorder="1" applyAlignment="1">
      <alignment horizontal="center" vertical="center" wrapText="1"/>
    </xf>
    <xf numFmtId="0" fontId="3" fillId="3" borderId="186" xfId="0" applyFont="1" applyFill="1" applyBorder="1" applyAlignment="1">
      <alignment horizontal="center" vertical="center" wrapText="1"/>
    </xf>
    <xf numFmtId="0" fontId="6" fillId="3" borderId="132" xfId="0" applyFont="1" applyFill="1" applyBorder="1" applyAlignment="1">
      <alignment vertical="center" wrapText="1"/>
    </xf>
    <xf numFmtId="0" fontId="6" fillId="3" borderId="136" xfId="0" applyFont="1" applyFill="1" applyBorder="1" applyAlignment="1">
      <alignment vertical="center" wrapText="1"/>
    </xf>
    <xf numFmtId="0" fontId="27" fillId="4" borderId="184"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6" fillId="3" borderId="128" xfId="0" applyFont="1" applyFill="1" applyBorder="1" applyAlignment="1">
      <alignment vertical="center" wrapText="1"/>
    </xf>
    <xf numFmtId="164" fontId="10" fillId="19" borderId="96" xfId="1" applyNumberFormat="1" applyFont="1" applyFill="1" applyBorder="1" applyAlignment="1">
      <alignment horizontal="center" wrapText="1"/>
    </xf>
    <xf numFmtId="164" fontId="10" fillId="19" borderId="97" xfId="1" applyNumberFormat="1" applyFont="1" applyFill="1" applyBorder="1" applyAlignment="1">
      <alignment horizontal="center" wrapText="1"/>
    </xf>
    <xf numFmtId="164" fontId="27" fillId="5" borderId="143" xfId="1" applyNumberFormat="1" applyFont="1" applyFill="1" applyBorder="1" applyAlignment="1">
      <alignment horizontal="center" vertical="center" wrapText="1"/>
    </xf>
    <xf numFmtId="164" fontId="27" fillId="5" borderId="145" xfId="1" applyNumberFormat="1" applyFont="1" applyFill="1" applyBorder="1" applyAlignment="1">
      <alignment horizontal="center" vertical="center" wrapText="1"/>
    </xf>
    <xf numFmtId="164" fontId="27" fillId="5" borderId="149" xfId="1" applyNumberFormat="1" applyFont="1" applyFill="1" applyBorder="1" applyAlignment="1">
      <alignment horizontal="center" vertical="center" wrapText="1"/>
    </xf>
    <xf numFmtId="164" fontId="10" fillId="19" borderId="129" xfId="1" applyNumberFormat="1" applyFont="1" applyFill="1" applyBorder="1" applyAlignment="1">
      <alignment horizontal="center" wrapText="1"/>
    </xf>
    <xf numFmtId="164" fontId="10" fillId="19" borderId="137" xfId="1" applyNumberFormat="1" applyFont="1" applyFill="1" applyBorder="1" applyAlignment="1">
      <alignment horizontal="center" wrapText="1"/>
    </xf>
    <xf numFmtId="164" fontId="27" fillId="19" borderId="107" xfId="1" applyNumberFormat="1" applyFont="1" applyFill="1" applyBorder="1" applyAlignment="1">
      <alignment horizontal="center" wrapText="1"/>
    </xf>
    <xf numFmtId="164" fontId="27" fillId="19" borderId="112" xfId="1" applyNumberFormat="1" applyFont="1" applyFill="1" applyBorder="1" applyAlignment="1">
      <alignment horizontal="center" wrapText="1"/>
    </xf>
    <xf numFmtId="0" fontId="27" fillId="19" borderId="173" xfId="0" applyFont="1" applyFill="1" applyBorder="1" applyAlignment="1">
      <alignment horizontal="center" wrapText="1"/>
    </xf>
    <xf numFmtId="0" fontId="27" fillId="19" borderId="174" xfId="0" applyFont="1" applyFill="1" applyBorder="1" applyAlignment="1">
      <alignment horizontal="center" wrapText="1"/>
    </xf>
    <xf numFmtId="0" fontId="27" fillId="19" borderId="103" xfId="0" applyFont="1" applyFill="1" applyBorder="1" applyAlignment="1">
      <alignment horizontal="center" wrapText="1"/>
    </xf>
    <xf numFmtId="0" fontId="27" fillId="19" borderId="104" xfId="0" applyFont="1" applyFill="1" applyBorder="1" applyAlignment="1">
      <alignment horizontal="center" wrapText="1"/>
    </xf>
    <xf numFmtId="0" fontId="10" fillId="18" borderId="50" xfId="0" applyFont="1" applyFill="1" applyBorder="1" applyAlignment="1">
      <alignment horizontal="center" wrapText="1"/>
    </xf>
    <xf numFmtId="0" fontId="10" fillId="18" borderId="80" xfId="0" applyFont="1" applyFill="1" applyBorder="1" applyAlignment="1">
      <alignment horizontal="center" wrapText="1"/>
    </xf>
    <xf numFmtId="1" fontId="10" fillId="18" borderId="77" xfId="0" applyNumberFormat="1" applyFont="1" applyFill="1" applyBorder="1" applyAlignment="1">
      <alignment horizontal="center" wrapText="1"/>
    </xf>
    <xf numFmtId="1" fontId="10" fillId="18" borderId="79" xfId="0" applyNumberFormat="1" applyFont="1" applyFill="1" applyBorder="1" applyAlignment="1">
      <alignment horizontal="center" wrapText="1"/>
    </xf>
    <xf numFmtId="0" fontId="6" fillId="3" borderId="128" xfId="0" applyFont="1" applyFill="1" applyBorder="1" applyAlignment="1">
      <alignment horizontal="center" vertical="center" wrapText="1"/>
    </xf>
    <xf numFmtId="0" fontId="6" fillId="3" borderId="136" xfId="0" applyFont="1" applyFill="1" applyBorder="1" applyAlignment="1">
      <alignment horizontal="center" vertical="center" wrapText="1"/>
    </xf>
    <xf numFmtId="0" fontId="6" fillId="19" borderId="130" xfId="0" applyFont="1" applyFill="1" applyBorder="1" applyAlignment="1">
      <alignment horizontal="center" vertical="center" wrapText="1"/>
    </xf>
    <xf numFmtId="0" fontId="6" fillId="19" borderId="131" xfId="0" applyFont="1" applyFill="1" applyBorder="1" applyAlignment="1">
      <alignment horizontal="center" vertical="center" wrapText="1"/>
    </xf>
    <xf numFmtId="0" fontId="6" fillId="19" borderId="138" xfId="0" applyFont="1" applyFill="1" applyBorder="1" applyAlignment="1">
      <alignment horizontal="center" vertical="center" wrapText="1"/>
    </xf>
    <xf numFmtId="0" fontId="6" fillId="19" borderId="139" xfId="0" applyFont="1" applyFill="1" applyBorder="1" applyAlignment="1">
      <alignment horizontal="center" vertical="center" wrapText="1"/>
    </xf>
    <xf numFmtId="0" fontId="10" fillId="8" borderId="150" xfId="0" applyFont="1" applyFill="1" applyBorder="1" applyAlignment="1">
      <alignment horizontal="center" wrapText="1"/>
    </xf>
    <xf numFmtId="0" fontId="10" fillId="8" borderId="151" xfId="0" applyFont="1" applyFill="1" applyBorder="1" applyAlignment="1">
      <alignment horizontal="center" wrapText="1"/>
    </xf>
    <xf numFmtId="0" fontId="10" fillId="8" borderId="154" xfId="0" applyFont="1" applyFill="1" applyBorder="1" applyAlignment="1">
      <alignment horizontal="center" wrapText="1"/>
    </xf>
    <xf numFmtId="0" fontId="6" fillId="3" borderId="167" xfId="0" applyFont="1" applyFill="1" applyBorder="1" applyAlignment="1">
      <alignment horizontal="center" vertical="center" wrapText="1"/>
    </xf>
    <xf numFmtId="0" fontId="6" fillId="3" borderId="13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68" xfId="0" applyFont="1" applyFill="1" applyBorder="1" applyAlignment="1">
      <alignment horizontal="center" vertical="center" wrapText="1"/>
    </xf>
    <xf numFmtId="0" fontId="27" fillId="4" borderId="160" xfId="0" applyFont="1" applyFill="1" applyBorder="1" applyAlignment="1">
      <alignment horizontal="center" wrapText="1"/>
    </xf>
    <xf numFmtId="0" fontId="27" fillId="4" borderId="102" xfId="0" applyFont="1" applyFill="1" applyBorder="1" applyAlignment="1">
      <alignment horizontal="center" wrapText="1"/>
    </xf>
    <xf numFmtId="0" fontId="27" fillId="4" borderId="160" xfId="0" applyFont="1" applyFill="1" applyBorder="1" applyAlignment="1">
      <alignment horizontal="center" vertical="center" wrapText="1"/>
    </xf>
    <xf numFmtId="0" fontId="27" fillId="4" borderId="102" xfId="0" applyFont="1" applyFill="1" applyBorder="1" applyAlignment="1">
      <alignment horizontal="center" vertical="center" wrapText="1"/>
    </xf>
    <xf numFmtId="0" fontId="6" fillId="4" borderId="171" xfId="0" applyFont="1" applyFill="1" applyBorder="1" applyAlignment="1">
      <alignment horizontal="left" vertical="center" wrapText="1"/>
    </xf>
    <xf numFmtId="0" fontId="6" fillId="4" borderId="164" xfId="0" applyFont="1" applyFill="1" applyBorder="1" applyAlignment="1">
      <alignment horizontal="left" vertical="center" wrapText="1"/>
    </xf>
    <xf numFmtId="3" fontId="27" fillId="4" borderId="128" xfId="0" applyNumberFormat="1" applyFont="1" applyFill="1" applyBorder="1" applyAlignment="1">
      <alignment horizontal="center" wrapText="1"/>
    </xf>
    <xf numFmtId="3" fontId="27" fillId="4" borderId="167" xfId="0" applyNumberFormat="1" applyFont="1" applyFill="1" applyBorder="1" applyAlignment="1">
      <alignment horizontal="center" wrapText="1"/>
    </xf>
    <xf numFmtId="3" fontId="27" fillId="4" borderId="182" xfId="0" applyNumberFormat="1" applyFont="1" applyFill="1" applyBorder="1" applyAlignment="1">
      <alignment horizontal="center" wrapText="1"/>
    </xf>
    <xf numFmtId="3" fontId="27" fillId="4" borderId="80" xfId="0" applyNumberFormat="1" applyFont="1" applyFill="1" applyBorder="1" applyAlignment="1">
      <alignment horizontal="center" wrapText="1"/>
    </xf>
    <xf numFmtId="0" fontId="10" fillId="4" borderId="53" xfId="0" applyFont="1" applyFill="1" applyBorder="1" applyAlignment="1">
      <alignment horizontal="center" wrapText="1"/>
    </xf>
    <xf numFmtId="0" fontId="10" fillId="4" borderId="24" xfId="0" applyFont="1" applyFill="1" applyBorder="1" applyAlignment="1">
      <alignment horizontal="center" wrapText="1"/>
    </xf>
    <xf numFmtId="0" fontId="19" fillId="3" borderId="131" xfId="0" applyFont="1" applyFill="1" applyBorder="1" applyAlignment="1">
      <alignment horizontal="center" vertical="center" wrapText="1"/>
    </xf>
    <xf numFmtId="0" fontId="19" fillId="3" borderId="139" xfId="0" applyFont="1" applyFill="1" applyBorder="1" applyAlignment="1">
      <alignment horizontal="center" vertical="center" wrapText="1"/>
    </xf>
    <xf numFmtId="0" fontId="3" fillId="3" borderId="177" xfId="0" applyFont="1" applyFill="1" applyBorder="1" applyAlignment="1">
      <alignment horizontal="center" vertical="center" wrapText="1"/>
    </xf>
    <xf numFmtId="0" fontId="12" fillId="23" borderId="21" xfId="0" applyFont="1" applyFill="1" applyBorder="1" applyAlignment="1">
      <alignment horizontal="center" wrapText="1"/>
    </xf>
    <xf numFmtId="164" fontId="27" fillId="4" borderId="189" xfId="1" applyNumberFormat="1" applyFont="1" applyFill="1" applyBorder="1" applyAlignment="1">
      <alignment horizontal="center" wrapText="1"/>
    </xf>
    <xf numFmtId="164" fontId="27" fillId="4" borderId="145" xfId="1" applyNumberFormat="1" applyFont="1" applyFill="1" applyBorder="1" applyAlignment="1">
      <alignment horizontal="center" wrapText="1"/>
    </xf>
    <xf numFmtId="164" fontId="27" fillId="4" borderId="188" xfId="1" applyNumberFormat="1" applyFont="1" applyFill="1" applyBorder="1" applyAlignment="1">
      <alignment horizontal="center" wrapText="1"/>
    </xf>
    <xf numFmtId="3" fontId="27" fillId="4" borderId="144" xfId="0" applyNumberFormat="1" applyFont="1" applyFill="1" applyBorder="1" applyAlignment="1">
      <alignment horizontal="center" vertical="center" wrapText="1"/>
    </xf>
    <xf numFmtId="3" fontId="27" fillId="4" borderId="98"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164" fontId="35" fillId="4" borderId="8" xfId="1" applyNumberFormat="1" applyFont="1" applyFill="1" applyBorder="1" applyAlignment="1">
      <alignment horizontal="center" wrapText="1"/>
    </xf>
    <xf numFmtId="0" fontId="10" fillId="4" borderId="142" xfId="0" applyFont="1" applyFill="1" applyBorder="1" applyAlignment="1">
      <alignment horizontal="center" wrapText="1"/>
    </xf>
    <xf numFmtId="164" fontId="27" fillId="4" borderId="239" xfId="1" applyNumberFormat="1" applyFont="1" applyFill="1" applyBorder="1" applyAlignment="1">
      <alignment horizontal="center" wrapText="1"/>
    </xf>
    <xf numFmtId="164" fontId="27" fillId="4" borderId="191" xfId="1" applyNumberFormat="1" applyFont="1" applyFill="1" applyBorder="1" applyAlignment="1">
      <alignment horizontal="center" wrapText="1"/>
    </xf>
    <xf numFmtId="164" fontId="27" fillId="4" borderId="145" xfId="1" applyNumberFormat="1" applyFont="1" applyFill="1" applyBorder="1" applyAlignment="1">
      <alignment horizontal="left" vertical="center" wrapText="1"/>
    </xf>
    <xf numFmtId="164" fontId="27" fillId="4" borderId="188" xfId="1" applyNumberFormat="1" applyFont="1" applyFill="1" applyBorder="1" applyAlignment="1">
      <alignment horizontal="left" vertical="center" wrapText="1"/>
    </xf>
    <xf numFmtId="164" fontId="27" fillId="15" borderId="170" xfId="1" applyNumberFormat="1" applyFont="1" applyFill="1" applyBorder="1" applyAlignment="1">
      <alignment horizontal="center" vertical="center" wrapText="1"/>
    </xf>
    <xf numFmtId="164" fontId="27" fillId="15" borderId="171" xfId="1" applyNumberFormat="1" applyFont="1" applyFill="1" applyBorder="1" applyAlignment="1">
      <alignment horizontal="center" vertical="center" wrapText="1"/>
    </xf>
    <xf numFmtId="164" fontId="27" fillId="15" borderId="172" xfId="1" applyNumberFormat="1" applyFont="1" applyFill="1" applyBorder="1" applyAlignment="1">
      <alignment horizontal="center" vertical="center" wrapText="1"/>
    </xf>
    <xf numFmtId="0" fontId="27" fillId="15" borderId="232" xfId="0" applyFont="1" applyFill="1" applyBorder="1" applyAlignment="1">
      <alignment horizontal="center" wrapText="1"/>
    </xf>
    <xf numFmtId="0" fontId="27" fillId="15" borderId="98" xfId="0" applyFont="1" applyFill="1" applyBorder="1" applyAlignment="1">
      <alignment horizontal="center" wrapText="1"/>
    </xf>
    <xf numFmtId="0" fontId="27" fillId="15" borderId="233" xfId="0" applyFont="1" applyFill="1" applyBorder="1" applyAlignment="1">
      <alignment horizontal="center" wrapText="1"/>
    </xf>
    <xf numFmtId="0" fontId="27" fillId="15" borderId="124" xfId="0" applyFont="1" applyFill="1" applyBorder="1" applyAlignment="1">
      <alignment horizontal="center" wrapText="1"/>
    </xf>
    <xf numFmtId="165" fontId="27" fillId="15" borderId="142" xfId="0" applyNumberFormat="1" applyFont="1" applyFill="1" applyBorder="1" applyAlignment="1">
      <alignment horizontal="center" wrapText="1"/>
    </xf>
    <xf numFmtId="165" fontId="27" fillId="15" borderId="118" xfId="0" applyNumberFormat="1" applyFont="1" applyFill="1" applyBorder="1" applyAlignment="1">
      <alignment horizontal="center" wrapText="1"/>
    </xf>
    <xf numFmtId="174" fontId="27" fillId="15" borderId="100" xfId="0" applyNumberFormat="1" applyFont="1" applyFill="1" applyBorder="1" applyAlignment="1">
      <alignment horizontal="center" wrapText="1"/>
    </xf>
    <xf numFmtId="174" fontId="27" fillId="15" borderId="53" xfId="0" applyNumberFormat="1" applyFont="1" applyFill="1" applyBorder="1" applyAlignment="1">
      <alignment horizontal="center" wrapText="1"/>
    </xf>
    <xf numFmtId="174" fontId="27" fillId="15" borderId="157" xfId="0" applyNumberFormat="1" applyFont="1" applyFill="1" applyBorder="1" applyAlignment="1">
      <alignment horizontal="center" wrapText="1"/>
    </xf>
    <xf numFmtId="0" fontId="27" fillId="15" borderId="150" xfId="0" applyFont="1" applyFill="1" applyBorder="1" applyAlignment="1">
      <alignment horizontal="center" wrapText="1"/>
    </xf>
    <xf numFmtId="0" fontId="27" fillId="15" borderId="151" xfId="0" applyFont="1" applyFill="1" applyBorder="1" applyAlignment="1">
      <alignment horizontal="center" wrapText="1"/>
    </xf>
    <xf numFmtId="164" fontId="27" fillId="19" borderId="143" xfId="1" applyNumberFormat="1" applyFont="1" applyFill="1" applyBorder="1" applyAlignment="1">
      <alignment horizontal="center" wrapText="1"/>
    </xf>
    <xf numFmtId="164" fontId="27" fillId="19" borderId="149" xfId="1" applyNumberFormat="1" applyFont="1" applyFill="1" applyBorder="1" applyAlignment="1">
      <alignment horizontal="center" wrapText="1"/>
    </xf>
    <xf numFmtId="0" fontId="27" fillId="19" borderId="154" xfId="0" applyFont="1" applyFill="1" applyBorder="1" applyAlignment="1">
      <alignment horizontal="center" wrapText="1"/>
    </xf>
    <xf numFmtId="0" fontId="27" fillId="19" borderId="151" xfId="0" applyFont="1" applyFill="1" applyBorder="1" applyAlignment="1">
      <alignment horizontal="center" wrapText="1"/>
    </xf>
    <xf numFmtId="0" fontId="3" fillId="3" borderId="0" xfId="0" applyFont="1" applyFill="1" applyAlignment="1">
      <alignment horizontal="right" wrapText="1"/>
    </xf>
    <xf numFmtId="0" fontId="27" fillId="19" borderId="106" xfId="0" applyFont="1" applyFill="1" applyBorder="1" applyAlignment="1">
      <alignment horizontal="center" wrapText="1"/>
    </xf>
    <xf numFmtId="0" fontId="27" fillId="19" borderId="111" xfId="0" applyFont="1" applyFill="1" applyBorder="1" applyAlignment="1">
      <alignment horizontal="center" wrapText="1"/>
    </xf>
    <xf numFmtId="1" fontId="10" fillId="18" borderId="144" xfId="0" applyNumberFormat="1" applyFont="1" applyFill="1" applyBorder="1" applyAlignment="1">
      <alignment horizontal="center" wrapText="1"/>
    </xf>
    <xf numFmtId="1" fontId="10" fillId="18" borderId="98" xfId="0" applyNumberFormat="1" applyFont="1" applyFill="1" applyBorder="1" applyAlignment="1">
      <alignment horizontal="center" wrapText="1"/>
    </xf>
    <xf numFmtId="0" fontId="10" fillId="18" borderId="182" xfId="0" applyFont="1" applyFill="1" applyBorder="1" applyAlignment="1">
      <alignment horizontal="center" wrapText="1"/>
    </xf>
    <xf numFmtId="0" fontId="27" fillId="15" borderId="144" xfId="0" applyFont="1" applyFill="1" applyBorder="1" applyAlignment="1">
      <alignment horizontal="center" wrapText="1"/>
    </xf>
    <xf numFmtId="0" fontId="27" fillId="19" borderId="176" xfId="0" applyFont="1" applyFill="1" applyBorder="1" applyAlignment="1">
      <alignment horizontal="center" wrapText="1"/>
    </xf>
    <xf numFmtId="0" fontId="27" fillId="19" borderId="186" xfId="0" applyFont="1" applyFill="1" applyBorder="1" applyAlignment="1">
      <alignment horizontal="center" wrapText="1"/>
    </xf>
    <xf numFmtId="0" fontId="27" fillId="15" borderId="169" xfId="0" applyFont="1" applyFill="1" applyBorder="1" applyAlignment="1">
      <alignment horizontal="center" wrapText="1"/>
    </xf>
    <xf numFmtId="0" fontId="6" fillId="3" borderId="0" xfId="0" applyFont="1" applyFill="1" applyBorder="1" applyAlignment="1">
      <alignment horizontal="right" vertical="center" wrapText="1"/>
    </xf>
    <xf numFmtId="0" fontId="6" fillId="3" borderId="0" xfId="0" applyFont="1" applyFill="1" applyAlignment="1">
      <alignment horizontal="right" vertical="center" wrapText="1"/>
    </xf>
    <xf numFmtId="0" fontId="6" fillId="18" borderId="171" xfId="0" applyFont="1" applyFill="1" applyBorder="1" applyAlignment="1">
      <alignment horizontal="left" vertical="center" wrapText="1"/>
    </xf>
    <xf numFmtId="0" fontId="6" fillId="18" borderId="164" xfId="0" applyFont="1" applyFill="1" applyBorder="1" applyAlignment="1">
      <alignment horizontal="left" vertical="center" wrapText="1"/>
    </xf>
    <xf numFmtId="0" fontId="10" fillId="18" borderId="132" xfId="0" applyFont="1" applyFill="1" applyBorder="1" applyAlignment="1">
      <alignment horizontal="center" wrapText="1"/>
    </xf>
    <xf numFmtId="0" fontId="10" fillId="18" borderId="84" xfId="0" applyFont="1" applyFill="1" applyBorder="1" applyAlignment="1">
      <alignment horizontal="center" wrapText="1"/>
    </xf>
    <xf numFmtId="1" fontId="10" fillId="18" borderId="161" xfId="0" applyNumberFormat="1" applyFont="1" applyFill="1" applyBorder="1" applyAlignment="1">
      <alignment horizontal="center" wrapText="1"/>
    </xf>
    <xf numFmtId="1" fontId="10" fillId="18" borderId="125" xfId="0" applyNumberFormat="1" applyFont="1" applyFill="1" applyBorder="1" applyAlignment="1">
      <alignment horizontal="center" wrapText="1"/>
    </xf>
    <xf numFmtId="0" fontId="6" fillId="3" borderId="140" xfId="0" applyFont="1" applyFill="1" applyBorder="1" applyAlignment="1">
      <alignment horizontal="right" vertical="center" wrapText="1"/>
    </xf>
    <xf numFmtId="0" fontId="10" fillId="8" borderId="128" xfId="0" applyFont="1" applyFill="1" applyBorder="1" applyAlignment="1">
      <alignment horizontal="center" wrapText="1"/>
    </xf>
    <xf numFmtId="0" fontId="10" fillId="8" borderId="140" xfId="0" applyFont="1" applyFill="1" applyBorder="1" applyAlignment="1">
      <alignment horizontal="center" wrapText="1"/>
    </xf>
    <xf numFmtId="0" fontId="1" fillId="18" borderId="53" xfId="0" applyFont="1" applyFill="1" applyBorder="1" applyAlignment="1">
      <alignment horizontal="center" vertical="center" textRotation="90" wrapText="1"/>
    </xf>
    <xf numFmtId="0" fontId="1" fillId="18" borderId="157" xfId="0" applyFont="1" applyFill="1" applyBorder="1" applyAlignment="1">
      <alignment horizontal="center" vertical="center" textRotation="90" wrapText="1"/>
    </xf>
    <xf numFmtId="0" fontId="6" fillId="8" borderId="130" xfId="0" applyFont="1" applyFill="1" applyBorder="1" applyAlignment="1">
      <alignment horizontal="center" vertical="center" wrapText="1"/>
    </xf>
    <xf numFmtId="0" fontId="6" fillId="8" borderId="131"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6" fillId="8" borderId="135" xfId="0" applyFont="1" applyFill="1" applyBorder="1" applyAlignment="1">
      <alignment horizontal="center" vertical="center" wrapText="1"/>
    </xf>
    <xf numFmtId="0" fontId="6" fillId="8" borderId="138" xfId="0" applyFont="1" applyFill="1" applyBorder="1" applyAlignment="1">
      <alignment horizontal="center" vertical="center" wrapText="1"/>
    </xf>
    <xf numFmtId="0" fontId="6" fillId="8" borderId="139" xfId="0" applyFont="1" applyFill="1" applyBorder="1" applyAlignment="1">
      <alignment horizontal="center" vertical="center" wrapText="1"/>
    </xf>
    <xf numFmtId="0" fontId="27" fillId="15" borderId="128" xfId="0" applyFont="1" applyFill="1" applyBorder="1" applyAlignment="1">
      <alignment horizontal="center" wrapText="1"/>
    </xf>
    <xf numFmtId="0" fontId="27" fillId="15" borderId="167" xfId="0" applyFont="1" applyFill="1" applyBorder="1" applyAlignment="1">
      <alignment horizontal="center" wrapText="1"/>
    </xf>
    <xf numFmtId="2" fontId="27" fillId="19" borderId="108" xfId="0" applyNumberFormat="1" applyFont="1" applyFill="1" applyBorder="1" applyAlignment="1">
      <alignment horizontal="center" wrapText="1"/>
    </xf>
    <xf numFmtId="0" fontId="27" fillId="19" borderId="109" xfId="0" applyFont="1" applyFill="1" applyBorder="1" applyAlignment="1">
      <alignment horizontal="center" wrapText="1"/>
    </xf>
    <xf numFmtId="0" fontId="27" fillId="19" borderId="140" xfId="0" applyFont="1" applyFill="1" applyBorder="1" applyAlignment="1">
      <alignment horizontal="center" wrapText="1"/>
    </xf>
    <xf numFmtId="0" fontId="27" fillId="19" borderId="162" xfId="0" applyFont="1" applyFill="1" applyBorder="1" applyAlignment="1">
      <alignment horizontal="center" wrapText="1"/>
    </xf>
    <xf numFmtId="2" fontId="27" fillId="19" borderId="162" xfId="0" applyNumberFormat="1" applyFont="1" applyFill="1" applyBorder="1" applyAlignment="1">
      <alignment horizontal="center" wrapText="1"/>
    </xf>
    <xf numFmtId="0" fontId="27" fillId="19" borderId="168" xfId="0" applyFont="1" applyFill="1" applyBorder="1" applyAlignment="1">
      <alignment horizontal="center" wrapText="1"/>
    </xf>
    <xf numFmtId="168" fontId="27" fillId="4" borderId="118" xfId="0" applyNumberFormat="1" applyFont="1" applyFill="1" applyBorder="1" applyAlignment="1">
      <alignment horizontal="center" wrapText="1"/>
    </xf>
    <xf numFmtId="164" fontId="10" fillId="4" borderId="119" xfId="1" applyNumberFormat="1" applyFont="1" applyFill="1" applyBorder="1" applyAlignment="1">
      <alignment horizontal="center" wrapText="1"/>
    </xf>
    <xf numFmtId="0" fontId="27" fillId="4" borderId="182" xfId="0" applyFont="1" applyFill="1" applyBorder="1" applyAlignment="1">
      <alignment horizontal="center" vertical="center" wrapText="1"/>
    </xf>
    <xf numFmtId="0" fontId="27" fillId="4" borderId="80" xfId="0" applyFont="1" applyFill="1" applyBorder="1" applyAlignment="1">
      <alignment horizontal="center" vertical="center" wrapText="1"/>
    </xf>
    <xf numFmtId="170" fontId="27" fillId="15" borderId="100" xfId="0" applyNumberFormat="1" applyFont="1" applyFill="1" applyBorder="1" applyAlignment="1">
      <alignment horizontal="center" wrapText="1"/>
    </xf>
    <xf numFmtId="170" fontId="27" fillId="15" borderId="53" xfId="0" applyNumberFormat="1" applyFont="1" applyFill="1" applyBorder="1" applyAlignment="1">
      <alignment horizontal="center" wrapText="1"/>
    </xf>
    <xf numFmtId="170" fontId="27" fillId="15" borderId="157" xfId="0" applyNumberFormat="1" applyFont="1" applyFill="1" applyBorder="1" applyAlignment="1">
      <alignment horizontal="center" wrapText="1"/>
    </xf>
    <xf numFmtId="164" fontId="27" fillId="15" borderId="143" xfId="1" applyNumberFormat="1" applyFont="1" applyFill="1" applyBorder="1" applyAlignment="1">
      <alignment horizontal="center" vertical="center" wrapText="1"/>
    </xf>
    <xf numFmtId="164" fontId="27" fillId="15" borderId="145" xfId="1" applyNumberFormat="1" applyFont="1" applyFill="1" applyBorder="1" applyAlignment="1">
      <alignment horizontal="center" vertical="center" wrapText="1"/>
    </xf>
    <xf numFmtId="164" fontId="27" fillId="15" borderId="149" xfId="1" applyNumberFormat="1" applyFont="1" applyFill="1" applyBorder="1" applyAlignment="1">
      <alignment horizontal="center" vertical="center" wrapText="1"/>
    </xf>
    <xf numFmtId="0" fontId="27" fillId="19" borderId="150" xfId="0" applyFont="1" applyFill="1" applyBorder="1" applyAlignment="1">
      <alignment horizontal="center" wrapText="1"/>
    </xf>
    <xf numFmtId="0" fontId="6" fillId="4" borderId="235" xfId="0" applyFont="1" applyFill="1" applyBorder="1" applyAlignment="1">
      <alignment horizontal="center" vertical="center" textRotation="90" wrapText="1"/>
    </xf>
    <xf numFmtId="0" fontId="6" fillId="4" borderId="2" xfId="0" applyFont="1" applyFill="1" applyBorder="1" applyAlignment="1">
      <alignment horizontal="center" vertical="center" textRotation="90" wrapText="1"/>
    </xf>
    <xf numFmtId="0" fontId="6" fillId="4" borderId="185" xfId="0" applyFont="1" applyFill="1" applyBorder="1" applyAlignment="1">
      <alignment horizontal="center" vertical="center" textRotation="90" wrapText="1"/>
    </xf>
    <xf numFmtId="164" fontId="10" fillId="15" borderId="14" xfId="1" applyNumberFormat="1" applyFont="1" applyFill="1" applyBorder="1" applyAlignment="1">
      <alignment horizontal="center" wrapText="1"/>
    </xf>
    <xf numFmtId="164" fontId="10" fillId="15" borderId="137" xfId="1" applyNumberFormat="1" applyFont="1" applyFill="1" applyBorder="1" applyAlignment="1">
      <alignment horizontal="center" wrapText="1"/>
    </xf>
    <xf numFmtId="164" fontId="27" fillId="4" borderId="149" xfId="1" applyNumberFormat="1" applyFont="1" applyFill="1" applyBorder="1" applyAlignment="1">
      <alignment horizontal="center" wrapText="1"/>
    </xf>
    <xf numFmtId="0" fontId="6" fillId="15" borderId="130" xfId="0" applyFont="1" applyFill="1" applyBorder="1" applyAlignment="1">
      <alignment horizontal="center" vertical="center" wrapText="1"/>
    </xf>
    <xf numFmtId="0" fontId="6" fillId="15" borderId="131" xfId="0" applyFont="1" applyFill="1" applyBorder="1" applyAlignment="1">
      <alignment horizontal="center" vertical="center" wrapText="1"/>
    </xf>
    <xf numFmtId="0" fontId="6" fillId="15" borderId="122" xfId="0" applyFont="1" applyFill="1" applyBorder="1" applyAlignment="1">
      <alignment horizontal="center" vertical="center" wrapText="1"/>
    </xf>
    <xf numFmtId="0" fontId="6" fillId="15" borderId="133" xfId="0" applyFont="1" applyFill="1" applyBorder="1" applyAlignment="1">
      <alignment horizontal="center" vertical="center" wrapText="1"/>
    </xf>
    <xf numFmtId="168" fontId="27" fillId="4" borderId="157" xfId="0" applyNumberFormat="1" applyFont="1" applyFill="1" applyBorder="1" applyAlignment="1">
      <alignment horizontal="center" wrapText="1"/>
    </xf>
    <xf numFmtId="164" fontId="10" fillId="4" borderId="159" xfId="1" applyNumberFormat="1" applyFont="1" applyFill="1" applyBorder="1" applyAlignment="1">
      <alignment horizontal="center" wrapText="1"/>
    </xf>
    <xf numFmtId="0" fontId="27" fillId="15" borderId="154" xfId="0" applyFont="1" applyFill="1" applyBorder="1" applyAlignment="1">
      <alignment horizontal="center" wrapText="1"/>
    </xf>
    <xf numFmtId="0" fontId="10" fillId="18" borderId="146" xfId="0" applyFont="1" applyFill="1" applyBorder="1" applyAlignment="1">
      <alignment horizontal="center" wrapText="1"/>
    </xf>
    <xf numFmtId="0" fontId="10" fillId="18" borderId="147" xfId="0" applyFont="1" applyFill="1" applyBorder="1" applyAlignment="1">
      <alignment horizontal="center" wrapText="1"/>
    </xf>
    <xf numFmtId="0" fontId="10" fillId="18" borderId="148" xfId="0" applyFont="1" applyFill="1" applyBorder="1" applyAlignment="1">
      <alignment horizontal="center" wrapText="1"/>
    </xf>
    <xf numFmtId="0" fontId="56" fillId="0" borderId="0" xfId="0" applyFont="1" applyFill="1" applyAlignment="1">
      <alignment horizontal="center"/>
    </xf>
    <xf numFmtId="0" fontId="3" fillId="3" borderId="0" xfId="0" applyFont="1" applyFill="1" applyAlignment="1">
      <alignment horizontal="center" wrapText="1"/>
    </xf>
    <xf numFmtId="0" fontId="10" fillId="18" borderId="136" xfId="0" applyFont="1" applyFill="1" applyBorder="1" applyAlignment="1">
      <alignment horizontal="center" wrapText="1"/>
    </xf>
    <xf numFmtId="0" fontId="10" fillId="18" borderId="162" xfId="0" applyFont="1" applyFill="1" applyBorder="1" applyAlignment="1">
      <alignment horizontal="center" wrapText="1"/>
    </xf>
    <xf numFmtId="0" fontId="10" fillId="18" borderId="137" xfId="0" applyFont="1" applyFill="1" applyBorder="1" applyAlignment="1">
      <alignment horizontal="center" wrapText="1"/>
    </xf>
    <xf numFmtId="0" fontId="37" fillId="21" borderId="21" xfId="0" applyFont="1" applyFill="1" applyBorder="1" applyAlignment="1">
      <alignment horizontal="center" vertical="center"/>
    </xf>
    <xf numFmtId="0" fontId="37" fillId="22" borderId="21" xfId="0" applyFont="1" applyFill="1" applyBorder="1" applyAlignment="1">
      <alignment horizontal="center" vertical="center"/>
    </xf>
    <xf numFmtId="0" fontId="10" fillId="8" borderId="142" xfId="0" applyFont="1" applyFill="1" applyBorder="1" applyAlignment="1">
      <alignment horizontal="center" wrapText="1"/>
    </xf>
    <xf numFmtId="0" fontId="10" fillId="8" borderId="118" xfId="0" applyFont="1" applyFill="1" applyBorder="1" applyAlignment="1">
      <alignment horizontal="center" wrapText="1"/>
    </xf>
    <xf numFmtId="164" fontId="10" fillId="8" borderId="141" xfId="1" applyNumberFormat="1" applyFont="1" applyFill="1" applyBorder="1" applyAlignment="1">
      <alignment horizontal="center" wrapText="1"/>
    </xf>
    <xf numFmtId="164" fontId="10" fillId="8" borderId="119" xfId="1" applyNumberFormat="1" applyFont="1" applyFill="1" applyBorder="1" applyAlignment="1">
      <alignment horizontal="center" wrapText="1"/>
    </xf>
    <xf numFmtId="2" fontId="10" fillId="8" borderId="142" xfId="0" applyNumberFormat="1" applyFont="1" applyFill="1" applyBorder="1" applyAlignment="1">
      <alignment horizontal="center" wrapText="1"/>
    </xf>
    <xf numFmtId="2" fontId="10" fillId="8" borderId="118" xfId="0" applyNumberFormat="1" applyFont="1" applyFill="1" applyBorder="1" applyAlignment="1">
      <alignment horizontal="center" wrapText="1"/>
    </xf>
    <xf numFmtId="2" fontId="10" fillId="8" borderId="141" xfId="1" applyNumberFormat="1" applyFont="1" applyFill="1" applyBorder="1" applyAlignment="1">
      <alignment horizontal="center" wrapText="1"/>
    </xf>
    <xf numFmtId="2" fontId="10" fillId="8" borderId="119" xfId="1" applyNumberFormat="1" applyFont="1" applyFill="1" applyBorder="1" applyAlignment="1">
      <alignment horizontal="center" wrapText="1"/>
    </xf>
    <xf numFmtId="0" fontId="10" fillId="3" borderId="18"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27" fillId="3" borderId="18" xfId="0" applyFont="1" applyFill="1" applyBorder="1" applyAlignment="1">
      <alignment horizontal="center" vertical="center"/>
    </xf>
    <xf numFmtId="0" fontId="27" fillId="3" borderId="14" xfId="0" applyFont="1" applyFill="1" applyBorder="1" applyAlignment="1">
      <alignment horizontal="center" vertical="center"/>
    </xf>
    <xf numFmtId="0" fontId="57" fillId="3" borderId="0" xfId="0" applyFont="1" applyFill="1" applyBorder="1" applyAlignment="1">
      <alignment horizontal="center" vertical="center"/>
    </xf>
    <xf numFmtId="0" fontId="20" fillId="0" borderId="0" xfId="0" applyFont="1" applyAlignment="1">
      <alignment horizontal="center" vertical="center"/>
    </xf>
    <xf numFmtId="0" fontId="20" fillId="0" borderId="0" xfId="0" applyFont="1" applyBorder="1" applyAlignment="1">
      <alignment horizontal="center" vertical="center"/>
    </xf>
    <xf numFmtId="0" fontId="19" fillId="21" borderId="27" xfId="0" applyFont="1" applyFill="1" applyBorder="1" applyAlignment="1">
      <alignment horizontal="center" vertical="center"/>
    </xf>
    <xf numFmtId="0" fontId="19" fillId="21" borderId="28" xfId="0" applyFont="1" applyFill="1" applyBorder="1" applyAlignment="1">
      <alignment horizontal="center" vertical="center"/>
    </xf>
    <xf numFmtId="0" fontId="19" fillId="21" borderId="29" xfId="0" applyFont="1" applyFill="1" applyBorder="1" applyAlignment="1">
      <alignment horizontal="center" vertical="center"/>
    </xf>
    <xf numFmtId="0" fontId="19" fillId="22" borderId="27" xfId="0" applyFont="1" applyFill="1" applyBorder="1" applyAlignment="1">
      <alignment horizontal="center" vertical="center"/>
    </xf>
    <xf numFmtId="0" fontId="19" fillId="22" borderId="28" xfId="0" applyFont="1" applyFill="1" applyBorder="1" applyAlignment="1">
      <alignment horizontal="center" vertical="center"/>
    </xf>
    <xf numFmtId="0" fontId="19" fillId="22" borderId="29" xfId="0" applyFont="1" applyFill="1" applyBorder="1" applyAlignment="1">
      <alignment horizontal="center" vertical="center"/>
    </xf>
    <xf numFmtId="0" fontId="47" fillId="23" borderId="27" xfId="0" applyFont="1" applyFill="1" applyBorder="1" applyAlignment="1">
      <alignment horizontal="center" vertical="center"/>
    </xf>
    <xf numFmtId="0" fontId="47" fillId="23" borderId="28" xfId="0" applyFont="1" applyFill="1" applyBorder="1" applyAlignment="1">
      <alignment horizontal="center" vertical="center"/>
    </xf>
    <xf numFmtId="0" fontId="47" fillId="23" borderId="29" xfId="0" applyFont="1" applyFill="1" applyBorder="1" applyAlignment="1">
      <alignment horizontal="center" vertical="center"/>
    </xf>
    <xf numFmtId="0" fontId="27" fillId="3" borderId="18" xfId="0" applyFont="1" applyFill="1" applyBorder="1" applyAlignment="1">
      <alignment horizontal="center" wrapText="1"/>
    </xf>
    <xf numFmtId="0" fontId="27" fillId="3" borderId="14" xfId="0" applyFont="1" applyFill="1" applyBorder="1" applyAlignment="1">
      <alignment horizontal="center" wrapText="1"/>
    </xf>
    <xf numFmtId="0" fontId="47" fillId="3" borderId="0" xfId="0" applyFont="1" applyFill="1" applyBorder="1" applyAlignment="1">
      <alignment horizontal="center"/>
    </xf>
    <xf numFmtId="0" fontId="47" fillId="3" borderId="21" xfId="0" applyFont="1" applyFill="1" applyBorder="1" applyAlignment="1">
      <alignment horizontal="center"/>
    </xf>
    <xf numFmtId="0" fontId="42" fillId="3" borderId="21" xfId="0" applyFont="1" applyFill="1" applyBorder="1" applyAlignment="1">
      <alignment horizontal="center"/>
    </xf>
    <xf numFmtId="0" fontId="42" fillId="22" borderId="0" xfId="0" applyFont="1" applyFill="1" applyBorder="1" applyAlignment="1">
      <alignment horizontal="center"/>
    </xf>
    <xf numFmtId="0" fontId="42" fillId="23" borderId="0" xfId="0" applyFont="1" applyFill="1" applyBorder="1" applyAlignment="1">
      <alignment horizontal="center"/>
    </xf>
    <xf numFmtId="0" fontId="56" fillId="3" borderId="0" xfId="0" applyFont="1" applyFill="1" applyBorder="1" applyAlignment="1">
      <alignment horizontal="center" vertical="center"/>
    </xf>
    <xf numFmtId="0" fontId="18" fillId="3" borderId="0" xfId="0" applyFont="1" applyFill="1" applyAlignment="1">
      <alignment horizontal="center" vertical="center"/>
    </xf>
    <xf numFmtId="0" fontId="19" fillId="3" borderId="0" xfId="0" applyFont="1" applyFill="1" applyBorder="1" applyAlignment="1">
      <alignment horizontal="left"/>
    </xf>
    <xf numFmtId="0" fontId="45" fillId="9" borderId="27" xfId="0" applyFont="1" applyFill="1" applyBorder="1" applyAlignment="1">
      <alignment horizontal="center" vertical="center" wrapText="1"/>
    </xf>
    <xf numFmtId="0" fontId="45" fillId="9" borderId="29" xfId="0" applyFont="1" applyFill="1" applyBorder="1" applyAlignment="1">
      <alignment horizontal="center" vertical="center" wrapText="1"/>
    </xf>
    <xf numFmtId="3" fontId="45" fillId="9" borderId="30" xfId="0" applyNumberFormat="1" applyFont="1" applyFill="1" applyBorder="1" applyAlignment="1">
      <alignment horizontal="center" vertical="center" wrapText="1"/>
    </xf>
    <xf numFmtId="3" fontId="45" fillId="9" borderId="32" xfId="0" applyNumberFormat="1" applyFont="1" applyFill="1" applyBorder="1" applyAlignment="1">
      <alignment horizontal="center" vertical="center" wrapText="1"/>
    </xf>
    <xf numFmtId="3" fontId="45" fillId="9" borderId="28" xfId="0" applyNumberFormat="1" applyFont="1" applyFill="1" applyBorder="1" applyAlignment="1">
      <alignment horizontal="center" vertical="center" wrapText="1"/>
    </xf>
    <xf numFmtId="3" fontId="45" fillId="9" borderId="29" xfId="0" applyNumberFormat="1" applyFont="1" applyFill="1" applyBorder="1" applyAlignment="1">
      <alignment horizontal="center" vertical="center" wrapText="1"/>
    </xf>
    <xf numFmtId="0" fontId="19" fillId="3" borderId="0" xfId="0" applyFont="1" applyFill="1" applyAlignment="1">
      <alignment horizontal="center"/>
    </xf>
    <xf numFmtId="0" fontId="42" fillId="21" borderId="0" xfId="0" applyFont="1" applyFill="1" applyBorder="1" applyAlignment="1">
      <alignment horizontal="center"/>
    </xf>
    <xf numFmtId="0" fontId="45" fillId="9" borderId="63" xfId="0" applyFont="1" applyFill="1" applyBorder="1" applyAlignment="1">
      <alignment horizontal="center" vertical="center" wrapText="1"/>
    </xf>
    <xf numFmtId="0" fontId="45" fillId="9" borderId="64" xfId="0" applyFont="1" applyFill="1" applyBorder="1" applyAlignment="1">
      <alignment horizontal="center" vertical="center" wrapText="1"/>
    </xf>
    <xf numFmtId="0" fontId="42" fillId="23" borderId="21" xfId="0" applyFont="1" applyFill="1" applyBorder="1" applyAlignment="1">
      <alignment horizontal="center"/>
    </xf>
    <xf numFmtId="4" fontId="45" fillId="10" borderId="20" xfId="0" applyNumberFormat="1" applyFont="1" applyFill="1" applyBorder="1" applyAlignment="1">
      <alignment horizontal="center" vertical="center" wrapText="1"/>
    </xf>
    <xf numFmtId="4" fontId="45" fillId="10" borderId="68" xfId="0" applyNumberFormat="1" applyFont="1" applyFill="1" applyBorder="1" applyAlignment="1">
      <alignment horizontal="center" vertical="center" wrapText="1"/>
    </xf>
    <xf numFmtId="177" fontId="29" fillId="10" borderId="91" xfId="0" applyNumberFormat="1" applyFont="1" applyFill="1" applyBorder="1" applyAlignment="1">
      <alignment horizontal="center" vertical="center" wrapText="1"/>
    </xf>
    <xf numFmtId="177" fontId="29" fillId="10" borderId="50" xfId="0" applyNumberFormat="1" applyFont="1" applyFill="1" applyBorder="1" applyAlignment="1">
      <alignment horizontal="center" vertical="center" wrapText="1"/>
    </xf>
    <xf numFmtId="177" fontId="29" fillId="10" borderId="16" xfId="0" applyNumberFormat="1" applyFont="1" applyFill="1" applyBorder="1" applyAlignment="1">
      <alignment horizontal="center" vertical="center" wrapText="1"/>
    </xf>
    <xf numFmtId="4" fontId="45" fillId="10" borderId="53" xfId="0" applyNumberFormat="1" applyFont="1" applyFill="1" applyBorder="1" applyAlignment="1">
      <alignment horizontal="center" vertical="center" wrapText="1"/>
    </xf>
    <xf numFmtId="4" fontId="45" fillId="10" borderId="70" xfId="0" applyNumberFormat="1" applyFont="1" applyFill="1" applyBorder="1" applyAlignment="1">
      <alignment horizontal="center" vertical="center" wrapText="1"/>
    </xf>
    <xf numFmtId="0" fontId="42" fillId="22" borderId="21" xfId="0" applyFont="1" applyFill="1" applyBorder="1" applyAlignment="1">
      <alignment horizontal="center"/>
    </xf>
    <xf numFmtId="0" fontId="55" fillId="3" borderId="193" xfId="0" applyFont="1" applyFill="1" applyBorder="1" applyAlignment="1">
      <alignment horizontal="center"/>
    </xf>
    <xf numFmtId="0" fontId="55" fillId="3" borderId="194" xfId="0" applyFont="1" applyFill="1" applyBorder="1" applyAlignment="1">
      <alignment horizontal="center"/>
    </xf>
    <xf numFmtId="0" fontId="55" fillId="3" borderId="195" xfId="0" applyFont="1" applyFill="1" applyBorder="1" applyAlignment="1">
      <alignment horizontal="center"/>
    </xf>
    <xf numFmtId="0" fontId="6" fillId="13" borderId="0" xfId="0" applyFont="1" applyFill="1" applyBorder="1" applyAlignment="1">
      <alignment horizontal="center" vertical="center"/>
    </xf>
    <xf numFmtId="0" fontId="6" fillId="13" borderId="39" xfId="0" applyFont="1" applyFill="1" applyBorder="1" applyAlignment="1">
      <alignment horizontal="center" vertical="center"/>
    </xf>
    <xf numFmtId="169" fontId="6" fillId="3" borderId="19" xfId="0" applyNumberFormat="1" applyFont="1" applyFill="1" applyBorder="1" applyAlignment="1">
      <alignment horizontal="center" wrapText="1"/>
    </xf>
    <xf numFmtId="169" fontId="6" fillId="3" borderId="33" xfId="0" applyNumberFormat="1" applyFont="1" applyFill="1" applyBorder="1" applyAlignment="1">
      <alignment horizontal="center" wrapText="1"/>
    </xf>
    <xf numFmtId="0" fontId="69" fillId="3" borderId="21" xfId="0" applyFont="1" applyFill="1" applyBorder="1" applyAlignment="1">
      <alignment horizontal="center"/>
    </xf>
    <xf numFmtId="169" fontId="6" fillId="17" borderId="49" xfId="0" applyNumberFormat="1" applyFont="1" applyFill="1" applyBorder="1" applyAlignment="1">
      <alignment horizontal="center" vertical="center" wrapText="1"/>
    </xf>
    <xf numFmtId="169" fontId="6" fillId="17" borderId="52" xfId="0" applyNumberFormat="1" applyFont="1" applyFill="1" applyBorder="1" applyAlignment="1">
      <alignment horizontal="center" vertical="center" wrapText="1"/>
    </xf>
    <xf numFmtId="169" fontId="6" fillId="17" borderId="62" xfId="0" applyNumberFormat="1" applyFont="1" applyFill="1" applyBorder="1" applyAlignment="1">
      <alignment horizontal="center" vertical="center" wrapText="1"/>
    </xf>
    <xf numFmtId="169" fontId="6" fillId="17" borderId="30" xfId="0" applyNumberFormat="1" applyFont="1" applyFill="1" applyBorder="1" applyAlignment="1">
      <alignment horizontal="center" vertical="center" wrapText="1"/>
    </xf>
    <xf numFmtId="169" fontId="6" fillId="17" borderId="32" xfId="0" applyNumberFormat="1" applyFont="1" applyFill="1" applyBorder="1" applyAlignment="1">
      <alignment horizontal="center" vertical="center" wrapText="1"/>
    </xf>
    <xf numFmtId="169" fontId="6" fillId="17" borderId="12" xfId="0" applyNumberFormat="1" applyFont="1" applyFill="1" applyBorder="1" applyAlignment="1">
      <alignment horizontal="center" vertical="center" wrapText="1"/>
    </xf>
    <xf numFmtId="169" fontId="6" fillId="17" borderId="16" xfId="0" applyNumberFormat="1" applyFont="1" applyFill="1" applyBorder="1" applyAlignment="1">
      <alignment horizontal="center" vertical="center" wrapText="1"/>
    </xf>
    <xf numFmtId="169" fontId="6" fillId="17" borderId="27" xfId="0" applyNumberFormat="1" applyFont="1" applyFill="1" applyBorder="1" applyAlignment="1">
      <alignment horizontal="center" vertical="center" wrapText="1"/>
    </xf>
    <xf numFmtId="169" fontId="6" fillId="17" borderId="28" xfId="0" applyNumberFormat="1" applyFont="1" applyFill="1" applyBorder="1" applyAlignment="1">
      <alignment horizontal="center" vertical="center" wrapText="1"/>
    </xf>
    <xf numFmtId="169" fontId="6" fillId="17" borderId="29" xfId="0" applyNumberFormat="1" applyFont="1" applyFill="1" applyBorder="1" applyAlignment="1">
      <alignment horizontal="center" vertical="center" wrapText="1"/>
    </xf>
    <xf numFmtId="3" fontId="6" fillId="21" borderId="22" xfId="0" applyNumberFormat="1" applyFont="1" applyFill="1" applyBorder="1" applyAlignment="1">
      <alignment horizontal="center" vertical="center" wrapText="1"/>
    </xf>
    <xf numFmtId="3" fontId="6" fillId="21" borderId="11" xfId="0" applyNumberFormat="1" applyFont="1" applyFill="1" applyBorder="1" applyAlignment="1">
      <alignment horizontal="center" vertical="center" wrapText="1"/>
    </xf>
    <xf numFmtId="3" fontId="6" fillId="22" borderId="22" xfId="0" applyNumberFormat="1" applyFont="1" applyFill="1" applyBorder="1" applyAlignment="1">
      <alignment horizontal="center" vertical="center" wrapText="1"/>
    </xf>
    <xf numFmtId="3" fontId="6" fillId="22" borderId="11" xfId="0" applyNumberFormat="1" applyFont="1" applyFill="1" applyBorder="1" applyAlignment="1">
      <alignment horizontal="center" vertical="center" wrapText="1"/>
    </xf>
    <xf numFmtId="3" fontId="6" fillId="23" borderId="22" xfId="0" applyNumberFormat="1" applyFont="1" applyFill="1" applyBorder="1" applyAlignment="1">
      <alignment horizontal="center" vertical="center" wrapText="1"/>
    </xf>
    <xf numFmtId="3" fontId="6" fillId="23" borderId="11" xfId="0" applyNumberFormat="1" applyFont="1" applyFill="1" applyBorder="1" applyAlignment="1">
      <alignment horizontal="center" vertical="center" wrapText="1"/>
    </xf>
    <xf numFmtId="169" fontId="6" fillId="3" borderId="22" xfId="0" applyNumberFormat="1" applyFont="1" applyFill="1" applyBorder="1" applyAlignment="1">
      <alignment horizontal="center" wrapText="1"/>
    </xf>
    <xf numFmtId="169" fontId="6" fillId="3" borderId="11" xfId="0" applyNumberFormat="1" applyFont="1" applyFill="1" applyBorder="1" applyAlignment="1">
      <alignment horizontal="center" wrapText="1"/>
    </xf>
    <xf numFmtId="169" fontId="6" fillId="3" borderId="37" xfId="0" applyNumberFormat="1" applyFont="1" applyFill="1" applyBorder="1" applyAlignment="1">
      <alignment horizontal="center" wrapText="1"/>
    </xf>
    <xf numFmtId="169" fontId="6" fillId="3" borderId="51" xfId="0" applyNumberFormat="1" applyFont="1" applyFill="1" applyBorder="1" applyAlignment="1">
      <alignment horizontal="center" wrapText="1"/>
    </xf>
    <xf numFmtId="0" fontId="70" fillId="3" borderId="21" xfId="0" applyFont="1" applyFill="1" applyBorder="1" applyAlignment="1">
      <alignment horizontal="center"/>
    </xf>
    <xf numFmtId="0" fontId="1" fillId="13" borderId="0" xfId="0" applyFont="1" applyFill="1" applyBorder="1" applyAlignment="1">
      <alignment horizontal="center" vertical="center" wrapText="1"/>
    </xf>
    <xf numFmtId="0" fontId="1" fillId="13" borderId="39" xfId="0" applyFont="1" applyFill="1" applyBorder="1" applyAlignment="1">
      <alignment horizontal="center" vertical="center" wrapText="1"/>
    </xf>
    <xf numFmtId="0" fontId="45" fillId="13" borderId="21" xfId="0" applyFont="1" applyFill="1" applyBorder="1" applyAlignment="1">
      <alignment horizontal="center" vertical="center" wrapText="1"/>
    </xf>
    <xf numFmtId="169" fontId="6" fillId="13" borderId="28" xfId="0" applyNumberFormat="1" applyFont="1" applyFill="1" applyBorder="1" applyAlignment="1">
      <alignment horizontal="center" vertical="center" wrapText="1"/>
    </xf>
    <xf numFmtId="169" fontId="6" fillId="13" borderId="31" xfId="0" applyNumberFormat="1" applyFont="1" applyFill="1" applyBorder="1" applyAlignment="1">
      <alignment horizontal="center" vertical="center" wrapText="1"/>
    </xf>
    <xf numFmtId="169" fontId="6" fillId="13" borderId="0" xfId="0" applyNumberFormat="1" applyFont="1" applyFill="1" applyBorder="1" applyAlignment="1">
      <alignment horizontal="center" vertical="center" wrapText="1"/>
    </xf>
    <xf numFmtId="169" fontId="6" fillId="13" borderId="39" xfId="0" applyNumberFormat="1" applyFont="1" applyFill="1" applyBorder="1" applyAlignment="1">
      <alignment horizontal="center" vertical="center" wrapText="1"/>
    </xf>
    <xf numFmtId="0" fontId="72" fillId="3" borderId="0" xfId="0" applyFont="1" applyFill="1" applyAlignment="1">
      <alignment horizontal="left" wrapText="1"/>
    </xf>
    <xf numFmtId="0" fontId="5" fillId="0" borderId="0" xfId="0" applyFont="1" applyAlignment="1">
      <alignment horizontal="left" wrapText="1"/>
    </xf>
  </cellXfs>
  <cellStyles count="5">
    <cellStyle name="Bad" xfId="3" builtinId="27"/>
    <cellStyle name="Comma" xfId="1" builtinId="3"/>
    <cellStyle name="Currency" xfId="2" builtinId="4"/>
    <cellStyle name="Normal" xfId="0" builtinId="0"/>
    <cellStyle name="Percent" xfId="4" builtinId="5"/>
  </cellStyles>
  <dxfs count="0"/>
  <tableStyles count="0" defaultTableStyle="TableStyleMedium2" defaultPivotStyle="PivotStyleMedium9"/>
  <colors>
    <mruColors>
      <color rgb="FFD2EBB7"/>
      <color rgb="FFFFE1E5"/>
      <color rgb="FF0000FF"/>
      <color rgb="FFC0E399"/>
      <color rgb="FF007434"/>
      <color rgb="FFFDE9B1"/>
      <color rgb="FFFFD1D8"/>
      <color rgb="FF0066FF"/>
      <color rgb="FF0000CC"/>
      <color rgb="FFE6E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NPV Curve</a:t>
            </a:r>
          </a:p>
        </c:rich>
      </c:tx>
      <c:layout>
        <c:manualLayout>
          <c:xMode val="edge"/>
          <c:yMode val="edge"/>
          <c:x val="0.51235736129646825"/>
          <c:y val="1.4847805608320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644737662229383"/>
          <c:y val="8.066187308575104E-2"/>
          <c:w val="0.78409104346085068"/>
          <c:h val="0.82308751933795155"/>
        </c:manualLayout>
      </c:layout>
      <c:scatterChart>
        <c:scatterStyle val="smoothMarker"/>
        <c:varyColors val="0"/>
        <c:ser>
          <c:idx val="0"/>
          <c:order val="0"/>
          <c:spPr>
            <a:ln w="22225" cap="rnd">
              <a:solidFill>
                <a:srgbClr val="008000"/>
              </a:solidFill>
              <a:round/>
            </a:ln>
            <a:effectLst/>
          </c:spPr>
          <c:marker>
            <c:symbol val="none"/>
          </c:marker>
          <c:xVal>
            <c:numRef>
              <c:f>'(8) IRR Calculation'!$Q$14:$AC$14</c:f>
              <c:numCache>
                <c:formatCode>General</c:formatCode>
                <c:ptCount val="13"/>
                <c:pt idx="0">
                  <c:v>0</c:v>
                </c:pt>
                <c:pt idx="1">
                  <c:v>5</c:v>
                </c:pt>
                <c:pt idx="2">
                  <c:v>10</c:v>
                </c:pt>
                <c:pt idx="3">
                  <c:v>15</c:v>
                </c:pt>
                <c:pt idx="4">
                  <c:v>20</c:v>
                </c:pt>
                <c:pt idx="5" formatCode="0.0">
                  <c:v>21.337242490788142</c:v>
                </c:pt>
                <c:pt idx="6">
                  <c:v>30</c:v>
                </c:pt>
                <c:pt idx="7">
                  <c:v>45</c:v>
                </c:pt>
                <c:pt idx="8">
                  <c:v>50</c:v>
                </c:pt>
                <c:pt idx="9">
                  <c:v>55</c:v>
                </c:pt>
                <c:pt idx="10">
                  <c:v>60</c:v>
                </c:pt>
                <c:pt idx="11">
                  <c:v>65</c:v>
                </c:pt>
                <c:pt idx="12">
                  <c:v>70</c:v>
                </c:pt>
              </c:numCache>
            </c:numRef>
          </c:xVal>
          <c:yVal>
            <c:numRef>
              <c:f>'(8) IRR Calculation'!$Q$16:$AC$16</c:f>
              <c:numCache>
                <c:formatCode>#,##0.00</c:formatCode>
                <c:ptCount val="13"/>
                <c:pt idx="0">
                  <c:v>33525.489035690902</c:v>
                </c:pt>
                <c:pt idx="1">
                  <c:v>14901.597425457809</c:v>
                </c:pt>
                <c:pt idx="2">
                  <c:v>6837.5398991618322</c:v>
                </c:pt>
                <c:pt idx="3">
                  <c:v>2782.931256994771</c:v>
                </c:pt>
                <c:pt idx="4">
                  <c:v>457.81106414345328</c:v>
                </c:pt>
                <c:pt idx="5">
                  <c:v>5.9443650002322101E-10</c:v>
                </c:pt>
                <c:pt idx="6">
                  <c:v>-2053.36143236011</c:v>
                </c:pt>
                <c:pt idx="7">
                  <c:v>-3864.5878204229898</c:v>
                </c:pt>
                <c:pt idx="8">
                  <c:v>-4250.2699568363114</c:v>
                </c:pt>
                <c:pt idx="9">
                  <c:v>-4574.8292311871364</c:v>
                </c:pt>
                <c:pt idx="10">
                  <c:v>-4852.834736435505</c:v>
                </c:pt>
                <c:pt idx="11">
                  <c:v>-5094.4402071635641</c:v>
                </c:pt>
                <c:pt idx="12">
                  <c:v>-5306.9511727366626</c:v>
                </c:pt>
              </c:numCache>
            </c:numRef>
          </c:yVal>
          <c:smooth val="1"/>
          <c:extLst>
            <c:ext xmlns:c16="http://schemas.microsoft.com/office/drawing/2014/chart" uri="{C3380CC4-5D6E-409C-BE32-E72D297353CC}">
              <c16:uniqueId val="{00000002-4FCB-4B9E-9809-CC58ECF03961}"/>
            </c:ext>
          </c:extLst>
        </c:ser>
        <c:dLbls>
          <c:showLegendKey val="0"/>
          <c:showVal val="0"/>
          <c:showCatName val="0"/>
          <c:showSerName val="0"/>
          <c:showPercent val="0"/>
          <c:showBubbleSize val="0"/>
        </c:dLbls>
        <c:axId val="676863648"/>
        <c:axId val="676853248"/>
      </c:scatterChart>
      <c:valAx>
        <c:axId val="676863648"/>
        <c:scaling>
          <c:orientation val="minMax"/>
          <c:max val="70"/>
        </c:scaling>
        <c:delete val="0"/>
        <c:axPos val="b"/>
        <c:majorGridlines>
          <c:spPr>
            <a:ln w="9525" cap="flat" cmpd="sng" algn="ctr">
              <a:solidFill>
                <a:srgbClr val="EAEAEA"/>
              </a:solidFill>
              <a:prstDash val="sysDot"/>
              <a:round/>
            </a:ln>
            <a:effectLst/>
          </c:spPr>
        </c:majorGridlines>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Discount Rate (%)</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76853248"/>
        <c:crosses val="autoZero"/>
        <c:crossBetween val="midCat"/>
      </c:valAx>
      <c:valAx>
        <c:axId val="676853248"/>
        <c:scaling>
          <c:orientation val="minMax"/>
          <c:max val="20000"/>
          <c:min val="-7000"/>
        </c:scaling>
        <c:delete val="0"/>
        <c:axPos val="l"/>
        <c:majorGridlines>
          <c:spPr>
            <a:ln w="9525" cap="flat" cmpd="sng" algn="ctr">
              <a:solidFill>
                <a:srgbClr val="EAEAEA"/>
              </a:solidFill>
              <a:prstDash val="sysDot"/>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NPV ($)</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76863648"/>
        <c:crossesAt val="0"/>
        <c:crossBetween val="midCat"/>
        <c:majorUnit val="400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latin typeface="+mn-lt"/>
              </a:rPr>
              <a:t>NPV</a:t>
            </a:r>
            <a:r>
              <a:rPr lang="en-US" baseline="0">
                <a:solidFill>
                  <a:sysClr val="windowText" lastClr="000000"/>
                </a:solidFill>
                <a:latin typeface="+mn-lt"/>
              </a:rPr>
              <a:t> at different Discount Rate</a:t>
            </a:r>
            <a:endParaRPr lang="en-US">
              <a:solidFill>
                <a:sysClr val="windowText" lastClr="000000"/>
              </a:solidFill>
              <a:latin typeface="+mn-lt"/>
            </a:endParaRPr>
          </a:p>
        </c:rich>
      </c:tx>
      <c:layout>
        <c:manualLayout>
          <c:xMode val="edge"/>
          <c:yMode val="edge"/>
          <c:x val="0.31875813018431232"/>
          <c:y val="7.610350076103500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615342262521829"/>
          <c:y val="9.9277016742770161E-2"/>
          <c:w val="0.82590981273891417"/>
          <c:h val="0.85886605783866055"/>
        </c:manualLayout>
      </c:layout>
      <c:scatterChart>
        <c:scatterStyle val="smoothMarker"/>
        <c:varyColors val="0"/>
        <c:ser>
          <c:idx val="0"/>
          <c:order val="0"/>
          <c:spPr>
            <a:ln w="22225" cap="rnd">
              <a:solidFill>
                <a:srgbClr val="008000"/>
              </a:solidFill>
              <a:round/>
            </a:ln>
            <a:effectLst/>
          </c:spPr>
          <c:marker>
            <c:symbol val="none"/>
          </c:marker>
          <c:xVal>
            <c:numRef>
              <c:f>'(8) IRR Calculation'!$AF$14:$AS$14</c:f>
              <c:numCache>
                <c:formatCode>General</c:formatCode>
                <c:ptCount val="14"/>
                <c:pt idx="0">
                  <c:v>0</c:v>
                </c:pt>
                <c:pt idx="1">
                  <c:v>1</c:v>
                </c:pt>
                <c:pt idx="2">
                  <c:v>0.5</c:v>
                </c:pt>
                <c:pt idx="3">
                  <c:v>1</c:v>
                </c:pt>
                <c:pt idx="4">
                  <c:v>1.5</c:v>
                </c:pt>
                <c:pt idx="5">
                  <c:v>2</c:v>
                </c:pt>
                <c:pt idx="6">
                  <c:v>3.15634085415053</c:v>
                </c:pt>
                <c:pt idx="7">
                  <c:v>2.5</c:v>
                </c:pt>
                <c:pt idx="8">
                  <c:v>3</c:v>
                </c:pt>
                <c:pt idx="9">
                  <c:v>3.5</c:v>
                </c:pt>
                <c:pt idx="10">
                  <c:v>4</c:v>
                </c:pt>
                <c:pt idx="11" formatCode="0.0">
                  <c:v>4.5</c:v>
                </c:pt>
                <c:pt idx="12" formatCode="0.0">
                  <c:v>5</c:v>
                </c:pt>
                <c:pt idx="13">
                  <c:v>6</c:v>
                </c:pt>
              </c:numCache>
            </c:numRef>
          </c:xVal>
          <c:yVal>
            <c:numRef>
              <c:f>'(8) IRR Calculation'!$AF$16:$AS$16</c:f>
              <c:numCache>
                <c:formatCode>#,##0.00</c:formatCode>
                <c:ptCount val="14"/>
                <c:pt idx="0">
                  <c:v>-3357.1862139199529</c:v>
                </c:pt>
                <c:pt idx="1">
                  <c:v>-2055.5137262864009</c:v>
                </c:pt>
                <c:pt idx="2">
                  <c:v>-2672.6428842055648</c:v>
                </c:pt>
                <c:pt idx="3">
                  <c:v>-2055.5137262864009</c:v>
                </c:pt>
                <c:pt idx="4">
                  <c:v>-1498.1634548456311</c:v>
                </c:pt>
                <c:pt idx="5">
                  <c:v>-993.90069670636137</c:v>
                </c:pt>
                <c:pt idx="6">
                  <c:v>1.3491074923877022E-9</c:v>
                </c:pt>
                <c:pt idx="7">
                  <c:v>-536.85358780096863</c:v>
                </c:pt>
                <c:pt idx="8">
                  <c:v>-121.86262466894615</c:v>
                </c:pt>
                <c:pt idx="9">
                  <c:v>255.61172793352421</c:v>
                </c:pt>
                <c:pt idx="10">
                  <c:v>599.5687960947306</c:v>
                </c:pt>
                <c:pt idx="11">
                  <c:v>913.53662803945815</c:v>
                </c:pt>
                <c:pt idx="12">
                  <c:v>1200.6316350377531</c:v>
                </c:pt>
                <c:pt idx="13">
                  <c:v>1704.9137384793137</c:v>
                </c:pt>
              </c:numCache>
            </c:numRef>
          </c:yVal>
          <c:smooth val="1"/>
          <c:extLst>
            <c:ext xmlns:c16="http://schemas.microsoft.com/office/drawing/2014/chart" uri="{C3380CC4-5D6E-409C-BE32-E72D297353CC}">
              <c16:uniqueId val="{00000000-2FC0-46A8-9440-606169096411}"/>
            </c:ext>
          </c:extLst>
        </c:ser>
        <c:dLbls>
          <c:showLegendKey val="0"/>
          <c:showVal val="0"/>
          <c:showCatName val="0"/>
          <c:showSerName val="0"/>
          <c:showPercent val="0"/>
          <c:showBubbleSize val="0"/>
        </c:dLbls>
        <c:axId val="676863648"/>
        <c:axId val="676853248"/>
      </c:scatterChart>
      <c:valAx>
        <c:axId val="676863648"/>
        <c:scaling>
          <c:orientation val="minMax"/>
          <c:max val="7"/>
        </c:scaling>
        <c:delete val="0"/>
        <c:axPos val="b"/>
        <c:majorGridlines>
          <c:spPr>
            <a:ln w="9525" cap="flat" cmpd="sng" algn="ctr">
              <a:solidFill>
                <a:srgbClr val="EAEAEA"/>
              </a:solidFill>
              <a:prstDash val="sysDot"/>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76853248"/>
        <c:crosses val="autoZero"/>
        <c:crossBetween val="midCat"/>
      </c:valAx>
      <c:valAx>
        <c:axId val="676853248"/>
        <c:scaling>
          <c:orientation val="minMax"/>
          <c:max val="16000"/>
          <c:min val="-16000"/>
        </c:scaling>
        <c:delete val="0"/>
        <c:axPos val="l"/>
        <c:majorGridlines>
          <c:spPr>
            <a:ln w="9525" cap="flat" cmpd="sng" algn="ctr">
              <a:solidFill>
                <a:srgbClr val="EAEAEA"/>
              </a:solidFill>
              <a:prstDash val="sysDot"/>
              <a:round/>
            </a:ln>
            <a:effectLst/>
          </c:spPr>
        </c:majorGridlines>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76863648"/>
        <c:crossesAt val="0"/>
        <c:crossBetween val="midCat"/>
        <c:majorUnit val="400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187458264271688"/>
          <c:y val="0.12639483342590474"/>
          <c:w val="0.79755693983447684"/>
          <c:h val="0.70188803255455368"/>
        </c:manualLayout>
      </c:layout>
      <c:barChart>
        <c:barDir val="col"/>
        <c:grouping val="clustered"/>
        <c:varyColors val="0"/>
        <c:ser>
          <c:idx val="0"/>
          <c:order val="0"/>
          <c:tx>
            <c:strRef>
              <c:f>'(9) BCR'!$E$3:$E$4</c:f>
              <c:strCache>
                <c:ptCount val="2"/>
                <c:pt idx="0">
                  <c:v>Benefit-cost Ratio</c:v>
                </c:pt>
                <c:pt idx="1">
                  <c:v>BCR</c:v>
                </c:pt>
              </c:strCache>
            </c:strRef>
          </c:tx>
          <c:spPr>
            <a:solidFill>
              <a:schemeClr val="accent1"/>
            </a:solidFill>
            <a:ln>
              <a:noFill/>
            </a:ln>
            <a:effectLst/>
          </c:spPr>
          <c:invertIfNegative val="0"/>
          <c:dPt>
            <c:idx val="0"/>
            <c:invertIfNegative val="0"/>
            <c:bubble3D val="0"/>
            <c:spPr>
              <a:solidFill>
                <a:srgbClr val="FFD1D8"/>
              </a:solidFill>
              <a:ln>
                <a:noFill/>
              </a:ln>
              <a:effectLst/>
            </c:spPr>
            <c:extLst>
              <c:ext xmlns:c16="http://schemas.microsoft.com/office/drawing/2014/chart" uri="{C3380CC4-5D6E-409C-BE32-E72D297353CC}">
                <c16:uniqueId val="{00000002-229E-4D1E-BAAD-B5E01160FFDA}"/>
              </c:ext>
            </c:extLst>
          </c:dPt>
          <c:dPt>
            <c:idx val="1"/>
            <c:invertIfNegative val="0"/>
            <c:bubble3D val="0"/>
            <c:spPr>
              <a:solidFill>
                <a:srgbClr val="92D050"/>
              </a:solidFill>
              <a:ln>
                <a:noFill/>
              </a:ln>
              <a:effectLst/>
            </c:spPr>
            <c:extLst>
              <c:ext xmlns:c16="http://schemas.microsoft.com/office/drawing/2014/chart" uri="{C3380CC4-5D6E-409C-BE32-E72D297353CC}">
                <c16:uniqueId val="{00000003-229E-4D1E-BAAD-B5E01160FFDA}"/>
              </c:ext>
            </c:extLst>
          </c:dPt>
          <c:dPt>
            <c:idx val="2"/>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4-229E-4D1E-BAAD-B5E01160FFDA}"/>
              </c:ext>
            </c:extLst>
          </c:dPt>
          <c:cat>
            <c:strRef>
              <c:f>'(9) BCR'!$B$5:$B$7</c:f>
              <c:strCache>
                <c:ptCount val="3"/>
                <c:pt idx="0">
                  <c:v>GSI 1 - Permeable pavement</c:v>
                </c:pt>
                <c:pt idx="1">
                  <c:v>GSI 2 - Rain garden</c:v>
                </c:pt>
                <c:pt idx="2">
                  <c:v>GSI 3 - Grassy ditch</c:v>
                </c:pt>
              </c:strCache>
            </c:strRef>
          </c:cat>
          <c:val>
            <c:numRef>
              <c:f>'(9) BCR'!$E$5:$E$7</c:f>
              <c:numCache>
                <c:formatCode>0.00</c:formatCode>
                <c:ptCount val="3"/>
                <c:pt idx="0">
                  <c:v>0.32995813134426588</c:v>
                </c:pt>
                <c:pt idx="1">
                  <c:v>1.2543401386684958</c:v>
                </c:pt>
                <c:pt idx="2">
                  <c:v>1.1331934194670452</c:v>
                </c:pt>
              </c:numCache>
            </c:numRef>
          </c:val>
          <c:extLst>
            <c:ext xmlns:c16="http://schemas.microsoft.com/office/drawing/2014/chart" uri="{C3380CC4-5D6E-409C-BE32-E72D297353CC}">
              <c16:uniqueId val="{00000000-229E-4D1E-BAAD-B5E01160FFDA}"/>
            </c:ext>
          </c:extLst>
        </c:ser>
        <c:dLbls>
          <c:showLegendKey val="0"/>
          <c:showVal val="0"/>
          <c:showCatName val="0"/>
          <c:showSerName val="0"/>
          <c:showPercent val="0"/>
          <c:showBubbleSize val="0"/>
        </c:dLbls>
        <c:gapWidth val="219"/>
        <c:overlap val="-27"/>
        <c:axId val="259798047"/>
        <c:axId val="259798463"/>
      </c:barChart>
      <c:catAx>
        <c:axId val="259798047"/>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rPr>
                  <a:t>GSC Scenarios</a:t>
                </a:r>
              </a:p>
            </c:rich>
          </c:tx>
          <c:layout>
            <c:manualLayout>
              <c:xMode val="edge"/>
              <c:yMode val="edge"/>
              <c:x val="0.47486577789774237"/>
              <c:y val="0.923235455011287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59798463"/>
        <c:crosses val="autoZero"/>
        <c:auto val="1"/>
        <c:lblAlgn val="ctr"/>
        <c:lblOffset val="100"/>
        <c:noMultiLvlLbl val="0"/>
      </c:catAx>
      <c:valAx>
        <c:axId val="259798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rPr>
                  <a:t>Benefit-cost</a:t>
                </a:r>
                <a:r>
                  <a:rPr lang="en-US" sz="1200" b="1" baseline="0">
                    <a:solidFill>
                      <a:sysClr val="windowText" lastClr="000000"/>
                    </a:solidFill>
                  </a:rPr>
                  <a:t> Ratio</a:t>
                </a:r>
                <a:endParaRPr lang="en-US" sz="1200" b="1">
                  <a:solidFill>
                    <a:sysClr val="windowText" lastClr="000000"/>
                  </a:solidFill>
                </a:endParaRPr>
              </a:p>
            </c:rich>
          </c:tx>
          <c:layout>
            <c:manualLayout>
              <c:xMode val="edge"/>
              <c:yMode val="edge"/>
              <c:x val="1.8562846952561302E-2"/>
              <c:y val="0.2897849238993449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59798047"/>
        <c:crosses val="autoZero"/>
        <c:crossBetween val="between"/>
        <c:majorUnit val="0.30000000000000004"/>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11682165209083"/>
          <c:y val="5.8542733037440106E-2"/>
          <c:w val="0.72857149003159627"/>
          <c:h val="0.65345944829050795"/>
        </c:manualLayout>
      </c:layout>
      <c:barChart>
        <c:barDir val="col"/>
        <c:grouping val="clustered"/>
        <c:varyColors val="0"/>
        <c:ser>
          <c:idx val="0"/>
          <c:order val="0"/>
          <c:tx>
            <c:v>PV of O&amp;M costs</c:v>
          </c:tx>
          <c:spPr>
            <a:solidFill>
              <a:srgbClr val="FFC000"/>
            </a:solidFill>
            <a:ln w="3175">
              <a:solidFill>
                <a:schemeClr val="tx1"/>
              </a:solidFill>
            </a:ln>
            <a:effectLst/>
          </c:spPr>
          <c:invertIfNegative val="0"/>
          <c:cat>
            <c:strRef>
              <c:f>'(10) Summary'!$Q$6:$Q$8</c:f>
              <c:strCache>
                <c:ptCount val="3"/>
                <c:pt idx="0">
                  <c:v>GSI 1 - Permeable pavement</c:v>
                </c:pt>
                <c:pt idx="1">
                  <c:v>GSI 2 - Rain garden</c:v>
                </c:pt>
                <c:pt idx="2">
                  <c:v>GSI 3 - Grassy ditch</c:v>
                </c:pt>
              </c:strCache>
            </c:strRef>
          </c:cat>
          <c:val>
            <c:numRef>
              <c:f>'(10) Summary'!$S$6:$S$8</c:f>
              <c:numCache>
                <c:formatCode>"$"#,##0</c:formatCode>
                <c:ptCount val="3"/>
                <c:pt idx="0">
                  <c:v>16848.604345161031</c:v>
                </c:pt>
                <c:pt idx="1">
                  <c:v>18507.284091413996</c:v>
                </c:pt>
                <c:pt idx="2">
                  <c:v>8101.10783228543</c:v>
                </c:pt>
              </c:numCache>
            </c:numRef>
          </c:val>
          <c:extLst>
            <c:ext xmlns:c16="http://schemas.microsoft.com/office/drawing/2014/chart" uri="{C3380CC4-5D6E-409C-BE32-E72D297353CC}">
              <c16:uniqueId val="{00000000-35C4-45C4-92DB-587EBB723B4D}"/>
            </c:ext>
          </c:extLst>
        </c:ser>
        <c:ser>
          <c:idx val="1"/>
          <c:order val="1"/>
          <c:tx>
            <c:v>PV of long-term benefits</c:v>
          </c:tx>
          <c:spPr>
            <a:solidFill>
              <a:srgbClr val="00B050"/>
            </a:solidFill>
            <a:ln w="3175">
              <a:solidFill>
                <a:schemeClr val="tx1"/>
              </a:solidFill>
            </a:ln>
            <a:effectLst/>
          </c:spPr>
          <c:invertIfNegative val="0"/>
          <c:cat>
            <c:strRef>
              <c:f>'(10) Summary'!$Q$6:$Q$8</c:f>
              <c:strCache>
                <c:ptCount val="3"/>
                <c:pt idx="0">
                  <c:v>GSI 1 - Permeable pavement</c:v>
                </c:pt>
                <c:pt idx="1">
                  <c:v>GSI 2 - Rain garden</c:v>
                </c:pt>
                <c:pt idx="2">
                  <c:v>GSI 3 - Grassy ditch</c:v>
                </c:pt>
              </c:strCache>
            </c:strRef>
          </c:cat>
          <c:val>
            <c:numRef>
              <c:f>'(10) Summary'!$U$6:$U$8</c:f>
              <c:numCache>
                <c:formatCode>"$"#,##0</c:formatCode>
                <c:ptCount val="3"/>
                <c:pt idx="0">
                  <c:v>18188.680981595811</c:v>
                </c:pt>
                <c:pt idx="1">
                  <c:v>41437.492244066772</c:v>
                </c:pt>
                <c:pt idx="2">
                  <c:v>3411.5780846498892</c:v>
                </c:pt>
              </c:numCache>
            </c:numRef>
          </c:val>
          <c:extLst>
            <c:ext xmlns:c16="http://schemas.microsoft.com/office/drawing/2014/chart" uri="{C3380CC4-5D6E-409C-BE32-E72D297353CC}">
              <c16:uniqueId val="{00000001-35C4-45C4-92DB-587EBB723B4D}"/>
            </c:ext>
          </c:extLst>
        </c:ser>
        <c:dLbls>
          <c:showLegendKey val="0"/>
          <c:showVal val="0"/>
          <c:showCatName val="0"/>
          <c:showSerName val="0"/>
          <c:showPercent val="0"/>
          <c:showBubbleSize val="0"/>
        </c:dLbls>
        <c:gapWidth val="219"/>
        <c:overlap val="-27"/>
        <c:axId val="1512290399"/>
        <c:axId val="1512283743"/>
      </c:barChart>
      <c:catAx>
        <c:axId val="1512290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283743"/>
        <c:crosses val="autoZero"/>
        <c:auto val="1"/>
        <c:lblAlgn val="ctr"/>
        <c:lblOffset val="100"/>
        <c:noMultiLvlLbl val="0"/>
      </c:catAx>
      <c:valAx>
        <c:axId val="1512283743"/>
        <c:scaling>
          <c:orientation val="minMax"/>
          <c:max val="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b="1">
                    <a:solidFill>
                      <a:sysClr val="windowText" lastClr="000000"/>
                    </a:solidFill>
                  </a:rPr>
                  <a:t>PV of annual costs and benefits ($)</a:t>
                </a:r>
              </a:p>
            </c:rich>
          </c:tx>
          <c:layout>
            <c:manualLayout>
              <c:xMode val="edge"/>
              <c:yMode val="edge"/>
              <c:x val="6.9016563368448899E-2"/>
              <c:y val="0.1706315065731687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quot;$&quot;#,##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512290399"/>
        <c:crosses val="autoZero"/>
        <c:crossBetween val="between"/>
        <c:majorUnit val="10000"/>
      </c:valAx>
      <c:dTable>
        <c:showHorzBorder val="0"/>
        <c:showVertBorder val="0"/>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dTable>
      <c:spPr>
        <a:noFill/>
        <a:ln w="9525">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solidFill>
                  <a:sysClr val="windowText" lastClr="000000"/>
                </a:solidFill>
              </a:rPr>
              <a:t>PVC</a:t>
            </a:r>
          </a:p>
        </c:rich>
      </c:tx>
      <c:layout>
        <c:manualLayout>
          <c:xMode val="edge"/>
          <c:yMode val="edge"/>
          <c:x val="0.60436458002960902"/>
          <c:y val="2.690145481620883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294964277096248"/>
          <c:y val="0.11028715865148905"/>
          <c:w val="0.74329024048628778"/>
          <c:h val="0.58043857462657933"/>
        </c:manualLayout>
      </c:layout>
      <c:barChart>
        <c:barDir val="col"/>
        <c:grouping val="clustered"/>
        <c:varyColors val="0"/>
        <c:ser>
          <c:idx val="0"/>
          <c:order val="0"/>
          <c:tx>
            <c:v>Capital Cost</c:v>
          </c:tx>
          <c:spPr>
            <a:solidFill>
              <a:srgbClr val="00B050"/>
            </a:solidFill>
            <a:ln w="3175">
              <a:solidFill>
                <a:schemeClr val="tx1"/>
              </a:solidFill>
            </a:ln>
            <a:effectLst/>
          </c:spPr>
          <c:invertIfNegative val="0"/>
          <c:cat>
            <c:strRef>
              <c:f>'(10) Summary'!$C$17:$F$17</c:f>
              <c:strCache>
                <c:ptCount val="4"/>
                <c:pt idx="0">
                  <c:v>Baseline        (with no GSI)</c:v>
                </c:pt>
                <c:pt idx="1">
                  <c:v>GSI 1 - Permeable pavement</c:v>
                </c:pt>
                <c:pt idx="2">
                  <c:v>GSI 2 - Rain garden</c:v>
                </c:pt>
                <c:pt idx="3">
                  <c:v>GSI 3 - Grassy ditch</c:v>
                </c:pt>
              </c:strCache>
            </c:strRef>
          </c:cat>
          <c:val>
            <c:numRef>
              <c:f>'(10) Summary'!$C$18:$F$18</c:f>
              <c:numCache>
                <c:formatCode>"$"#,##0</c:formatCode>
                <c:ptCount val="4"/>
                <c:pt idx="0">
                  <c:v>74472.5</c:v>
                </c:pt>
                <c:pt idx="1">
                  <c:v>138435</c:v>
                </c:pt>
                <c:pt idx="2">
                  <c:v>110172.5</c:v>
                </c:pt>
                <c:pt idx="3">
                  <c:v>77360</c:v>
                </c:pt>
              </c:numCache>
            </c:numRef>
          </c:val>
          <c:extLst>
            <c:ext xmlns:c16="http://schemas.microsoft.com/office/drawing/2014/chart" uri="{C3380CC4-5D6E-409C-BE32-E72D297353CC}">
              <c16:uniqueId val="{00000000-787D-4C3D-96FC-36CE1903CF08}"/>
            </c:ext>
          </c:extLst>
        </c:ser>
        <c:ser>
          <c:idx val="1"/>
          <c:order val="1"/>
          <c:tx>
            <c:v>O&amp;M Costs</c:v>
          </c:tx>
          <c:spPr>
            <a:solidFill>
              <a:srgbClr val="FFFF99"/>
            </a:solidFill>
            <a:ln w="3175">
              <a:solidFill>
                <a:schemeClr val="tx1"/>
              </a:solidFill>
            </a:ln>
            <a:effectLst/>
          </c:spPr>
          <c:invertIfNegative val="0"/>
          <c:cat>
            <c:strRef>
              <c:f>'(10) Summary'!$C$17:$F$17</c:f>
              <c:strCache>
                <c:ptCount val="4"/>
                <c:pt idx="0">
                  <c:v>Baseline        (with no GSI)</c:v>
                </c:pt>
                <c:pt idx="1">
                  <c:v>GSI 1 - Permeable pavement</c:v>
                </c:pt>
                <c:pt idx="2">
                  <c:v>GSI 2 - Rain garden</c:v>
                </c:pt>
                <c:pt idx="3">
                  <c:v>GSI 3 - Grassy ditch</c:v>
                </c:pt>
              </c:strCache>
            </c:strRef>
          </c:cat>
          <c:val>
            <c:numRef>
              <c:f>'(10) Summary'!$C$19:$F$19</c:f>
              <c:numCache>
                <c:formatCode>"$"#,##0</c:formatCode>
                <c:ptCount val="4"/>
                <c:pt idx="0">
                  <c:v>72481.972044350958</c:v>
                </c:pt>
                <c:pt idx="1">
                  <c:v>89330.576389511989</c:v>
                </c:pt>
                <c:pt idx="2">
                  <c:v>90989.256135764954</c:v>
                </c:pt>
                <c:pt idx="3">
                  <c:v>80583.079876636388</c:v>
                </c:pt>
              </c:numCache>
            </c:numRef>
          </c:val>
          <c:extLst>
            <c:ext xmlns:c16="http://schemas.microsoft.com/office/drawing/2014/chart" uri="{C3380CC4-5D6E-409C-BE32-E72D297353CC}">
              <c16:uniqueId val="{00000001-787D-4C3D-96FC-36CE1903CF08}"/>
            </c:ext>
          </c:extLst>
        </c:ser>
        <c:dLbls>
          <c:showLegendKey val="0"/>
          <c:showVal val="0"/>
          <c:showCatName val="0"/>
          <c:showSerName val="0"/>
          <c:showPercent val="0"/>
          <c:showBubbleSize val="0"/>
        </c:dLbls>
        <c:gapWidth val="219"/>
        <c:overlap val="-27"/>
        <c:axId val="1512290399"/>
        <c:axId val="1512283743"/>
      </c:barChart>
      <c:catAx>
        <c:axId val="1512290399"/>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Scenarios</a:t>
                </a:r>
              </a:p>
            </c:rich>
          </c:tx>
          <c:layout>
            <c:manualLayout>
              <c:xMode val="edge"/>
              <c:yMode val="edge"/>
              <c:x val="0.5640142984234866"/>
              <c:y val="0.91563445876607885"/>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283743"/>
        <c:crosses val="autoZero"/>
        <c:auto val="1"/>
        <c:lblAlgn val="ctr"/>
        <c:lblOffset val="100"/>
        <c:noMultiLvlLbl val="0"/>
      </c:catAx>
      <c:valAx>
        <c:axId val="1512283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PVC ($)</a:t>
                </a:r>
              </a:p>
            </c:rich>
          </c:tx>
          <c:layout>
            <c:manualLayout>
              <c:xMode val="edge"/>
              <c:yMode val="edge"/>
              <c:x val="9.8133779796492487E-2"/>
              <c:y val="0.3378596479826087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quot;$&quot;#,##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512290399"/>
        <c:crosses val="autoZero"/>
        <c:crossBetween val="between"/>
        <c:majorUnit val="30000"/>
      </c:valAx>
      <c:dTable>
        <c:showHorzBorder val="0"/>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dTable>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9285253426079"/>
          <c:y val="2.5933052881764545E-2"/>
          <c:w val="0.73492654451136941"/>
          <c:h val="0.65286576944059094"/>
        </c:manualLayout>
      </c:layout>
      <c:barChart>
        <c:barDir val="col"/>
        <c:grouping val="clustered"/>
        <c:varyColors val="0"/>
        <c:ser>
          <c:idx val="0"/>
          <c:order val="0"/>
          <c:tx>
            <c:v>PV of capital costs</c:v>
          </c:tx>
          <c:spPr>
            <a:solidFill>
              <a:srgbClr val="FFC000"/>
            </a:solidFill>
            <a:ln w="3175">
              <a:solidFill>
                <a:schemeClr val="tx1"/>
              </a:solidFill>
            </a:ln>
            <a:effectLst/>
          </c:spPr>
          <c:invertIfNegative val="0"/>
          <c:cat>
            <c:strRef>
              <c:f>'(10) Summary'!$Q$6:$Q$8</c:f>
              <c:strCache>
                <c:ptCount val="3"/>
                <c:pt idx="0">
                  <c:v>GSI 1 - Permeable pavement</c:v>
                </c:pt>
                <c:pt idx="1">
                  <c:v>GSI 2 - Rain garden</c:v>
                </c:pt>
                <c:pt idx="2">
                  <c:v>GSI 3 - Grassy ditch</c:v>
                </c:pt>
              </c:strCache>
            </c:strRef>
          </c:cat>
          <c:val>
            <c:numRef>
              <c:f>'(10) Summary'!$R$6:$R$8</c:f>
              <c:numCache>
                <c:formatCode>"$"#,##0</c:formatCode>
                <c:ptCount val="3"/>
                <c:pt idx="0">
                  <c:v>63962.5</c:v>
                </c:pt>
                <c:pt idx="1">
                  <c:v>35700</c:v>
                </c:pt>
                <c:pt idx="2">
                  <c:v>2887.5</c:v>
                </c:pt>
              </c:numCache>
            </c:numRef>
          </c:val>
          <c:extLst>
            <c:ext xmlns:c16="http://schemas.microsoft.com/office/drawing/2014/chart" uri="{C3380CC4-5D6E-409C-BE32-E72D297353CC}">
              <c16:uniqueId val="{00000000-3BBC-4B82-8565-54BA8A6933F4}"/>
            </c:ext>
          </c:extLst>
        </c:ser>
        <c:ser>
          <c:idx val="1"/>
          <c:order val="1"/>
          <c:tx>
            <c:v>PV of initial Benefits</c:v>
          </c:tx>
          <c:spPr>
            <a:solidFill>
              <a:srgbClr val="00B050"/>
            </a:solidFill>
            <a:ln w="3175">
              <a:solidFill>
                <a:schemeClr val="tx1"/>
              </a:solidFill>
            </a:ln>
            <a:effectLst/>
          </c:spPr>
          <c:invertIfNegative val="0"/>
          <c:cat>
            <c:strRef>
              <c:f>'(10) Summary'!$Q$6:$Q$8</c:f>
              <c:strCache>
                <c:ptCount val="3"/>
                <c:pt idx="0">
                  <c:v>GSI 1 - Permeable pavement</c:v>
                </c:pt>
                <c:pt idx="1">
                  <c:v>GSI 2 - Rain garden</c:v>
                </c:pt>
                <c:pt idx="2">
                  <c:v>GSI 3 - Grassy ditch</c:v>
                </c:pt>
              </c:strCache>
            </c:strRef>
          </c:cat>
          <c:val>
            <c:numRef>
              <c:f>'(10) Summary'!$T$6:$T$8</c:f>
              <c:numCache>
                <c:formatCode>"$"#,##0</c:formatCode>
                <c:ptCount val="3"/>
                <c:pt idx="0">
                  <c:v>8475.6</c:v>
                </c:pt>
                <c:pt idx="1">
                  <c:v>26556.880000000001</c:v>
                </c:pt>
                <c:pt idx="2">
                  <c:v>9040.64</c:v>
                </c:pt>
              </c:numCache>
            </c:numRef>
          </c:val>
          <c:extLst>
            <c:ext xmlns:c16="http://schemas.microsoft.com/office/drawing/2014/chart" uri="{C3380CC4-5D6E-409C-BE32-E72D297353CC}">
              <c16:uniqueId val="{00000001-3BBC-4B82-8565-54BA8A6933F4}"/>
            </c:ext>
          </c:extLst>
        </c:ser>
        <c:dLbls>
          <c:showLegendKey val="0"/>
          <c:showVal val="0"/>
          <c:showCatName val="0"/>
          <c:showSerName val="0"/>
          <c:showPercent val="0"/>
          <c:showBubbleSize val="0"/>
        </c:dLbls>
        <c:gapWidth val="219"/>
        <c:overlap val="-27"/>
        <c:axId val="1512290399"/>
        <c:axId val="1512283743"/>
      </c:barChart>
      <c:catAx>
        <c:axId val="1512290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283743"/>
        <c:crosses val="autoZero"/>
        <c:auto val="1"/>
        <c:lblAlgn val="ctr"/>
        <c:lblOffset val="100"/>
        <c:noMultiLvlLbl val="0"/>
      </c:catAx>
      <c:valAx>
        <c:axId val="1512283743"/>
        <c:scaling>
          <c:orientation val="minMax"/>
          <c:max val="7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rPr>
                  <a:t>PV of initial costs and benefits ($)</a:t>
                </a:r>
              </a:p>
            </c:rich>
          </c:tx>
          <c:layout>
            <c:manualLayout>
              <c:xMode val="edge"/>
              <c:yMode val="edge"/>
              <c:x val="6.339143527671523E-2"/>
              <c:y val="0.23865186120164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512290399"/>
        <c:crosses val="autoZero"/>
        <c:crossBetween val="between"/>
        <c:majorUnit val="15000"/>
      </c:valAx>
      <c:dTable>
        <c:showHorzBorder val="0"/>
        <c:showVertBorder val="0"/>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dTable>
      <c:spPr>
        <a:noFill/>
        <a:ln w="9525">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31757</xdr:colOff>
      <xdr:row>4</xdr:row>
      <xdr:rowOff>75238</xdr:rowOff>
    </xdr:from>
    <xdr:to>
      <xdr:col>25</xdr:col>
      <xdr:colOff>419910</xdr:colOff>
      <xdr:row>24</xdr:row>
      <xdr:rowOff>92259</xdr:rowOff>
    </xdr:to>
    <xdr:pic>
      <xdr:nvPicPr>
        <xdr:cNvPr id="4" name="Picture 3">
          <a:extLst>
            <a:ext uri="{FF2B5EF4-FFF2-40B4-BE49-F238E27FC236}">
              <a16:creationId xmlns:a16="http://schemas.microsoft.com/office/drawing/2014/main" id="{5B98971F-A9C4-4741-8449-38466110CFB1}"/>
            </a:ext>
          </a:extLst>
        </xdr:cNvPr>
        <xdr:cNvPicPr>
          <a:picLocks noChangeAspect="1"/>
        </xdr:cNvPicPr>
      </xdr:nvPicPr>
      <xdr:blipFill>
        <a:blip xmlns:r="http://schemas.openxmlformats.org/officeDocument/2006/relationships" r:embed="rId1"/>
        <a:stretch>
          <a:fillRect/>
        </a:stretch>
      </xdr:blipFill>
      <xdr:spPr>
        <a:xfrm>
          <a:off x="9209375" y="1711297"/>
          <a:ext cx="6562595" cy="6769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60143</xdr:colOff>
      <xdr:row>17</xdr:row>
      <xdr:rowOff>205196</xdr:rowOff>
    </xdr:from>
    <xdr:to>
      <xdr:col>1</xdr:col>
      <xdr:colOff>704045</xdr:colOff>
      <xdr:row>19</xdr:row>
      <xdr:rowOff>141516</xdr:rowOff>
    </xdr:to>
    <xdr:pic>
      <xdr:nvPicPr>
        <xdr:cNvPr id="2" name="Picture 1">
          <a:extLst>
            <a:ext uri="{FF2B5EF4-FFF2-40B4-BE49-F238E27FC236}">
              <a16:creationId xmlns:a16="http://schemas.microsoft.com/office/drawing/2014/main" id="{4D6AD05B-53E5-455C-BF78-4B7145EC9833}"/>
            </a:ext>
          </a:extLst>
        </xdr:cNvPr>
        <xdr:cNvPicPr>
          <a:picLocks noChangeAspect="1"/>
        </xdr:cNvPicPr>
      </xdr:nvPicPr>
      <xdr:blipFill>
        <a:blip xmlns:r="http://schemas.openxmlformats.org/officeDocument/2006/relationships" r:embed="rId1"/>
        <a:stretch>
          <a:fillRect/>
        </a:stretch>
      </xdr:blipFill>
      <xdr:spPr>
        <a:xfrm>
          <a:off x="294186" y="5256167"/>
          <a:ext cx="643902" cy="660220"/>
        </a:xfrm>
        <a:prstGeom prst="rect">
          <a:avLst/>
        </a:prstGeom>
      </xdr:spPr>
    </xdr:pic>
    <xdr:clientData/>
  </xdr:twoCellAnchor>
  <xdr:twoCellAnchor editAs="oneCell">
    <xdr:from>
      <xdr:col>1</xdr:col>
      <xdr:colOff>56262</xdr:colOff>
      <xdr:row>26</xdr:row>
      <xdr:rowOff>184918</xdr:rowOff>
    </xdr:from>
    <xdr:to>
      <xdr:col>1</xdr:col>
      <xdr:colOff>631369</xdr:colOff>
      <xdr:row>27</xdr:row>
      <xdr:rowOff>128102</xdr:rowOff>
    </xdr:to>
    <xdr:pic>
      <xdr:nvPicPr>
        <xdr:cNvPr id="3" name="Picture 2">
          <a:extLst>
            <a:ext uri="{FF2B5EF4-FFF2-40B4-BE49-F238E27FC236}">
              <a16:creationId xmlns:a16="http://schemas.microsoft.com/office/drawing/2014/main" id="{C5AE5B85-57B0-4A68-AE4C-133121CF9C76}"/>
            </a:ext>
          </a:extLst>
        </xdr:cNvPr>
        <xdr:cNvPicPr>
          <a:picLocks noChangeAspect="1"/>
        </xdr:cNvPicPr>
      </xdr:nvPicPr>
      <xdr:blipFill>
        <a:blip xmlns:r="http://schemas.openxmlformats.org/officeDocument/2006/relationships" r:embed="rId2"/>
        <a:stretch>
          <a:fillRect/>
        </a:stretch>
      </xdr:blipFill>
      <xdr:spPr>
        <a:xfrm>
          <a:off x="290305" y="7587204"/>
          <a:ext cx="575107" cy="509241"/>
        </a:xfrm>
        <a:prstGeom prst="rect">
          <a:avLst/>
        </a:prstGeom>
      </xdr:spPr>
    </xdr:pic>
    <xdr:clientData/>
  </xdr:twoCellAnchor>
  <xdr:twoCellAnchor editAs="oneCell">
    <xdr:from>
      <xdr:col>1</xdr:col>
      <xdr:colOff>225969</xdr:colOff>
      <xdr:row>38</xdr:row>
      <xdr:rowOff>510305</xdr:rowOff>
    </xdr:from>
    <xdr:to>
      <xdr:col>2</xdr:col>
      <xdr:colOff>1452</xdr:colOff>
      <xdr:row>40</xdr:row>
      <xdr:rowOff>66949</xdr:rowOff>
    </xdr:to>
    <xdr:pic>
      <xdr:nvPicPr>
        <xdr:cNvPr id="4" name="Picture 3">
          <a:extLst>
            <a:ext uri="{FF2B5EF4-FFF2-40B4-BE49-F238E27FC236}">
              <a16:creationId xmlns:a16="http://schemas.microsoft.com/office/drawing/2014/main" id="{5A1B7B5C-E56D-4D0D-AB55-88950003D1EE}"/>
            </a:ext>
          </a:extLst>
        </xdr:cNvPr>
        <xdr:cNvPicPr>
          <a:picLocks noChangeAspect="1"/>
        </xdr:cNvPicPr>
      </xdr:nvPicPr>
      <xdr:blipFill>
        <a:blip xmlns:r="http://schemas.openxmlformats.org/officeDocument/2006/relationships" r:embed="rId3"/>
        <a:stretch>
          <a:fillRect/>
        </a:stretch>
      </xdr:blipFill>
      <xdr:spPr>
        <a:xfrm>
          <a:off x="470898" y="11940305"/>
          <a:ext cx="638992" cy="524656"/>
        </a:xfrm>
        <a:prstGeom prst="rect">
          <a:avLst/>
        </a:prstGeom>
      </xdr:spPr>
    </xdr:pic>
    <xdr:clientData/>
  </xdr:twoCellAnchor>
  <xdr:twoCellAnchor editAs="oneCell">
    <xdr:from>
      <xdr:col>1</xdr:col>
      <xdr:colOff>123488</xdr:colOff>
      <xdr:row>32</xdr:row>
      <xdr:rowOff>8232</xdr:rowOff>
    </xdr:from>
    <xdr:to>
      <xdr:col>2</xdr:col>
      <xdr:colOff>38236</xdr:colOff>
      <xdr:row>33</xdr:row>
      <xdr:rowOff>372763</xdr:rowOff>
    </xdr:to>
    <xdr:pic>
      <xdr:nvPicPr>
        <xdr:cNvPr id="5" name="Picture 4">
          <a:extLst>
            <a:ext uri="{FF2B5EF4-FFF2-40B4-BE49-F238E27FC236}">
              <a16:creationId xmlns:a16="http://schemas.microsoft.com/office/drawing/2014/main" id="{116A7E05-C742-4D03-BCC6-26608B063D54}"/>
            </a:ext>
          </a:extLst>
        </xdr:cNvPr>
        <xdr:cNvPicPr>
          <a:picLocks noChangeAspect="1"/>
        </xdr:cNvPicPr>
      </xdr:nvPicPr>
      <xdr:blipFill>
        <a:blip xmlns:r="http://schemas.openxmlformats.org/officeDocument/2006/relationships" r:embed="rId4"/>
        <a:stretch>
          <a:fillRect/>
        </a:stretch>
      </xdr:blipFill>
      <xdr:spPr>
        <a:xfrm>
          <a:off x="361613" y="9449888"/>
          <a:ext cx="795811" cy="717909"/>
        </a:xfrm>
        <a:prstGeom prst="rect">
          <a:avLst/>
        </a:prstGeom>
      </xdr:spPr>
    </xdr:pic>
    <xdr:clientData/>
  </xdr:twoCellAnchor>
  <xdr:twoCellAnchor editAs="oneCell">
    <xdr:from>
      <xdr:col>1</xdr:col>
      <xdr:colOff>99734</xdr:colOff>
      <xdr:row>50</xdr:row>
      <xdr:rowOff>323125</xdr:rowOff>
    </xdr:from>
    <xdr:to>
      <xdr:col>2</xdr:col>
      <xdr:colOff>517</xdr:colOff>
      <xdr:row>51</xdr:row>
      <xdr:rowOff>172359</xdr:rowOff>
    </xdr:to>
    <xdr:pic>
      <xdr:nvPicPr>
        <xdr:cNvPr id="6" name="Picture 5">
          <a:extLst>
            <a:ext uri="{FF2B5EF4-FFF2-40B4-BE49-F238E27FC236}">
              <a16:creationId xmlns:a16="http://schemas.microsoft.com/office/drawing/2014/main" id="{D1D7F4C4-6335-48E7-8A8A-3C977F9791C2}"/>
            </a:ext>
          </a:extLst>
        </xdr:cNvPr>
        <xdr:cNvPicPr>
          <a:picLocks noChangeAspect="1"/>
        </xdr:cNvPicPr>
      </xdr:nvPicPr>
      <xdr:blipFill>
        <a:blip xmlns:r="http://schemas.openxmlformats.org/officeDocument/2006/relationships" r:embed="rId5"/>
        <a:stretch>
          <a:fillRect/>
        </a:stretch>
      </xdr:blipFill>
      <xdr:spPr>
        <a:xfrm>
          <a:off x="344663" y="16052982"/>
          <a:ext cx="743337" cy="665662"/>
        </a:xfrm>
        <a:prstGeom prst="rect">
          <a:avLst/>
        </a:prstGeom>
      </xdr:spPr>
    </xdr:pic>
    <xdr:clientData/>
  </xdr:twoCellAnchor>
  <xdr:twoCellAnchor editAs="oneCell">
    <xdr:from>
      <xdr:col>1</xdr:col>
      <xdr:colOff>203834</xdr:colOff>
      <xdr:row>44</xdr:row>
      <xdr:rowOff>571500</xdr:rowOff>
    </xdr:from>
    <xdr:to>
      <xdr:col>2</xdr:col>
      <xdr:colOff>39838</xdr:colOff>
      <xdr:row>45</xdr:row>
      <xdr:rowOff>322584</xdr:rowOff>
    </xdr:to>
    <xdr:pic>
      <xdr:nvPicPr>
        <xdr:cNvPr id="8" name="Picture 7" descr="Weight Loss Advices - Good Health Icon Png (750x750), Png Download">
          <a:extLst>
            <a:ext uri="{FF2B5EF4-FFF2-40B4-BE49-F238E27FC236}">
              <a16:creationId xmlns:a16="http://schemas.microsoft.com/office/drawing/2014/main" id="{A2B98907-1CCF-4465-ADF1-ED3B562D487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8763" y="13838464"/>
          <a:ext cx="706861" cy="567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203728</xdr:colOff>
      <xdr:row>3</xdr:row>
      <xdr:rowOff>75671</xdr:rowOff>
    </xdr:from>
    <xdr:to>
      <xdr:col>9</xdr:col>
      <xdr:colOff>478155</xdr:colOff>
      <xdr:row>5</xdr:row>
      <xdr:rowOff>237702</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3BBA3CBD-8B14-4B17-9D55-C330BD86FF91}"/>
                </a:ext>
              </a:extLst>
            </xdr:cNvPr>
            <xdr:cNvSpPr txBox="1"/>
          </xdr:nvSpPr>
          <xdr:spPr>
            <a:xfrm>
              <a:off x="2288645" y="996421"/>
              <a:ext cx="4095010" cy="7335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14:m>
                <m:oMath xmlns:m="http://schemas.openxmlformats.org/officeDocument/2006/math">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𝑰𝑹𝑹</m:t>
                  </m:r>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 </m:t>
                  </m:r>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𝐍𝐏𝐕</m:t>
                  </m:r>
                  <m:r>
                    <a:rPr lang="en-US" sz="1800" b="1">
                      <a:solidFill>
                        <a:srgbClr val="FF0000"/>
                      </a:solidFill>
                      <a:latin typeface="Cambria Math" panose="02040503050406030204" pitchFamily="18" charset="0"/>
                      <a:ea typeface="Calibri" panose="020F0502020204030204" pitchFamily="34" charset="0"/>
                      <a:cs typeface="Times New Roman" panose="02020603050405020304" pitchFamily="18" charset="0"/>
                    </a:rPr>
                    <m:t>=</m:t>
                  </m:r>
                  <m:nary>
                    <m:naryPr>
                      <m:chr m:val="∑"/>
                      <m:grow m:val="on"/>
                      <m:ctrlP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ctrlPr>
                    </m:naryPr>
                    <m:sub>
                      <m:r>
                        <m:rPr>
                          <m:aln/>
                        </m:rPr>
                        <a:rPr lang="en-US" sz="1800" b="1" i="0">
                          <a:solidFill>
                            <a:srgbClr val="FF0000"/>
                          </a:solidFill>
                          <a:latin typeface="Cambria Math" panose="02040503050406030204" pitchFamily="18" charset="0"/>
                          <a:ea typeface="Calibri" panose="020F0502020204030204" pitchFamily="34" charset="0"/>
                          <a:cs typeface="Times New Roman" panose="02020603050405020304" pitchFamily="18" charset="0"/>
                        </a:rPr>
                        <m:t>𝐲</m:t>
                      </m:r>
                      <m:r>
                        <a:rPr lang="en-US" sz="1800" b="1">
                          <a:solidFill>
                            <a:srgbClr val="FF0000"/>
                          </a:solidFill>
                          <a:latin typeface="Cambria Math" panose="02040503050406030204" pitchFamily="18" charset="0"/>
                          <a:ea typeface="Calibri" panose="020F0502020204030204" pitchFamily="34" charset="0"/>
                          <a:cs typeface="Times New Roman" panose="02020603050405020304" pitchFamily="18" charset="0"/>
                        </a:rPr>
                        <m:t>=</m:t>
                      </m:r>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𝟎</m:t>
                      </m:r>
                    </m:sub>
                    <m:sup>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𝒏</m:t>
                      </m:r>
                    </m:sup>
                    <m:e>
                      <m:sSub>
                        <m:sSubPr>
                          <m:ctrlP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ctrlPr>
                        </m:sSubPr>
                        <m:e>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𝑪</m:t>
                          </m:r>
                        </m:e>
                        <m:sub>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𝒚</m:t>
                          </m:r>
                        </m:sub>
                      </m:sSub>
                      <m:r>
                        <a:rPr lang="en-US" sz="1800" b="1">
                          <a:solidFill>
                            <a:srgbClr val="FF0000"/>
                          </a:solidFill>
                          <a:latin typeface="Cambria Math" panose="02040503050406030204" pitchFamily="18" charset="0"/>
                          <a:ea typeface="Calibri" panose="020F0502020204030204" pitchFamily="34" charset="0"/>
                          <a:cs typeface="Times New Roman" panose="02020603050405020304" pitchFamily="18" charset="0"/>
                        </a:rPr>
                        <m:t> </m:t>
                      </m:r>
                    </m:e>
                  </m:nary>
                  <m:f>
                    <m:fPr>
                      <m:ctrlP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ctrlPr>
                    </m:fPr>
                    <m:num>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𝟏</m:t>
                      </m:r>
                    </m:num>
                    <m:den>
                      <m:sSup>
                        <m:sSupPr>
                          <m:ctrlP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ctrlPr>
                        </m:sSupPr>
                        <m:e>
                          <m:d>
                            <m:dPr>
                              <m:ctrlP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ctrlPr>
                            </m:dPr>
                            <m:e>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𝟏</m:t>
                              </m:r>
                              <m:r>
                                <a:rPr lang="en-US" sz="1800" b="1">
                                  <a:solidFill>
                                    <a:srgbClr val="FF0000"/>
                                  </a:solidFill>
                                  <a:latin typeface="Cambria Math" panose="02040503050406030204" pitchFamily="18" charset="0"/>
                                  <a:ea typeface="Calibri" panose="020F0502020204030204" pitchFamily="34" charset="0"/>
                                  <a:cs typeface="Times New Roman" panose="02020603050405020304" pitchFamily="18" charset="0"/>
                                </a:rPr>
                                <m:t>+</m:t>
                              </m:r>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𝑰𝑹𝑹</m:t>
                              </m:r>
                            </m:e>
                          </m:d>
                        </m:e>
                        <m:sup>
                          <m:r>
                            <a:rPr lang="en-US" sz="1800" b="1" i="1">
                              <a:solidFill>
                                <a:srgbClr val="FF0000"/>
                              </a:solidFill>
                              <a:latin typeface="Cambria Math" panose="02040503050406030204" pitchFamily="18" charset="0"/>
                              <a:ea typeface="Calibri" panose="020F0502020204030204" pitchFamily="34" charset="0"/>
                              <a:cs typeface="Times New Roman" panose="02020603050405020304" pitchFamily="18" charset="0"/>
                            </a:rPr>
                            <m:t>𝒚</m:t>
                          </m:r>
                        </m:sup>
                      </m:sSup>
                    </m:den>
                  </m:f>
                  <m:r>
                    <a:rPr lang="en-US" sz="1800" b="1" i="1">
                      <a:solidFill>
                        <a:srgbClr val="FF0000"/>
                      </a:solidFill>
                      <a:latin typeface="Cambria Math" panose="02040503050406030204" pitchFamily="18" charset="0"/>
                      <a:ea typeface="Times New Roman" panose="02020603050405020304" pitchFamily="18" charset="0"/>
                      <a:cs typeface="Times New Roman" panose="02020603050405020304" pitchFamily="18" charset="0"/>
                    </a:rPr>
                    <m:t> </m:t>
                  </m:r>
                </m:oMath>
              </a14:m>
              <a:r>
                <a:rPr lang="en-US" sz="1800" b="1">
                  <a:solidFill>
                    <a:srgbClr val="FF0000"/>
                  </a:solidFill>
                  <a:latin typeface="Calibri" panose="020F0502020204030204" pitchFamily="34" charset="0"/>
                  <a:ea typeface="Calibri" panose="020F0502020204030204" pitchFamily="34" charset="0"/>
                  <a:cs typeface="Times New Roman" panose="02020603050405020304" pitchFamily="18" charset="0"/>
                </a:rPr>
                <a:t> = 0</a:t>
              </a:r>
            </a:p>
          </xdr:txBody>
        </xdr:sp>
      </mc:Choice>
      <mc:Fallback xmlns="">
        <xdr:sp macro="" textlink="">
          <xdr:nvSpPr>
            <xdr:cNvPr id="2" name="TextBox 1">
              <a:extLst>
                <a:ext uri="{FF2B5EF4-FFF2-40B4-BE49-F238E27FC236}">
                  <a16:creationId xmlns:a16="http://schemas.microsoft.com/office/drawing/2014/main" id="{3BBA3CBD-8B14-4B17-9D55-C330BD86FF91}"/>
                </a:ext>
              </a:extLst>
            </xdr:cNvPr>
            <xdr:cNvSpPr txBox="1"/>
          </xdr:nvSpPr>
          <xdr:spPr>
            <a:xfrm>
              <a:off x="2288645" y="996421"/>
              <a:ext cx="4095010" cy="7335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i="0">
                  <a:solidFill>
                    <a:srgbClr val="FF0000"/>
                  </a:solidFill>
                  <a:latin typeface="Cambria Math" panose="02040503050406030204" pitchFamily="18" charset="0"/>
                  <a:ea typeface="Calibri" panose="020F0502020204030204" pitchFamily="34" charset="0"/>
                  <a:cs typeface="Times New Roman" panose="02020603050405020304" pitchFamily="18" charset="0"/>
                </a:rPr>
                <a:t>𝑰𝑹𝑹⇒ 𝐍𝐏𝐕=</a:t>
              </a:r>
              <a:r>
                <a:rPr lang="en-US" sz="1800" b="1" i="0">
                  <a:solidFill>
                    <a:srgbClr val="FF0000"/>
                  </a:solidFill>
                  <a:latin typeface="Cambria Math" panose="02040503050406030204" pitchFamily="18" charset="0"/>
                  <a:cs typeface="Times New Roman" panose="02020603050405020304" pitchFamily="18" charset="0"/>
                </a:rPr>
                <a:t>∑128_(</a:t>
              </a:r>
              <a:r>
                <a:rPr lang="en-US" sz="1800" b="1" i="0">
                  <a:solidFill>
                    <a:srgbClr val="FF0000"/>
                  </a:solidFill>
                  <a:latin typeface="Cambria Math" panose="02040503050406030204" pitchFamily="18" charset="0"/>
                  <a:ea typeface="Calibri" panose="020F0502020204030204" pitchFamily="34" charset="0"/>
                  <a:cs typeface="Times New Roman" panose="02020603050405020304" pitchFamily="18" charset="0"/>
                </a:rPr>
                <a:t>𝐲=𝟎)^𝒏▒〖𝑪_𝒚  〗 </a:t>
              </a:r>
              <a:r>
                <a:rPr lang="en-US" sz="1800" b="1" i="0">
                  <a:solidFill>
                    <a:srgbClr val="FF0000"/>
                  </a:solidFill>
                  <a:latin typeface="Cambria Math" panose="02040503050406030204" pitchFamily="18" charset="0"/>
                  <a:cs typeface="Times New Roman" panose="02020603050405020304" pitchFamily="18" charset="0"/>
                </a:rPr>
                <a:t> </a:t>
              </a:r>
              <a:r>
                <a:rPr lang="en-US" sz="1800" b="1" i="0">
                  <a:solidFill>
                    <a:srgbClr val="FF0000"/>
                  </a:solidFill>
                  <a:latin typeface="Cambria Math" panose="02040503050406030204" pitchFamily="18" charset="0"/>
                  <a:ea typeface="Calibri" panose="020F0502020204030204" pitchFamily="34" charset="0"/>
                  <a:cs typeface="Times New Roman" panose="02020603050405020304" pitchFamily="18" charset="0"/>
                </a:rPr>
                <a:t>𝟏/(𝟏+𝑰𝑹𝑹)^𝒚  </a:t>
              </a:r>
              <a:r>
                <a:rPr lang="en-US" sz="1800" b="1" i="0">
                  <a:solidFill>
                    <a:srgbClr val="FF0000"/>
                  </a:solidFill>
                  <a:latin typeface="Cambria Math" panose="02040503050406030204" pitchFamily="18" charset="0"/>
                  <a:ea typeface="Times New Roman" panose="02020603050405020304" pitchFamily="18" charset="0"/>
                  <a:cs typeface="Times New Roman" panose="02020603050405020304" pitchFamily="18" charset="0"/>
                </a:rPr>
                <a:t> </a:t>
              </a:r>
              <a:r>
                <a:rPr lang="en-US" sz="1800" b="1">
                  <a:solidFill>
                    <a:srgbClr val="FF0000"/>
                  </a:solidFill>
                  <a:latin typeface="Calibri" panose="020F0502020204030204" pitchFamily="34" charset="0"/>
                  <a:ea typeface="Calibri" panose="020F0502020204030204" pitchFamily="34" charset="0"/>
                  <a:cs typeface="Times New Roman" panose="02020603050405020304" pitchFamily="18" charset="0"/>
                </a:rPr>
                <a:t> = 0</a:t>
              </a:r>
            </a:p>
          </xdr:txBody>
        </xdr:sp>
      </mc:Fallback>
    </mc:AlternateContent>
    <xdr:clientData/>
  </xdr:twoCellAnchor>
  <xdr:twoCellAnchor>
    <xdr:from>
      <xdr:col>15</xdr:col>
      <xdr:colOff>129566</xdr:colOff>
      <xdr:row>0</xdr:row>
      <xdr:rowOff>89647</xdr:rowOff>
    </xdr:from>
    <xdr:to>
      <xdr:col>20</xdr:col>
      <xdr:colOff>610645</xdr:colOff>
      <xdr:row>11</xdr:row>
      <xdr:rowOff>253266</xdr:rowOff>
    </xdr:to>
    <xdr:graphicFrame macro="">
      <xdr:nvGraphicFramePr>
        <xdr:cNvPr id="4" name="Chart 3">
          <a:extLst>
            <a:ext uri="{FF2B5EF4-FFF2-40B4-BE49-F238E27FC236}">
              <a16:creationId xmlns:a16="http://schemas.microsoft.com/office/drawing/2014/main" id="{6B91F218-7C6B-4D81-B3FD-08A17B8C2B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535782</xdr:colOff>
      <xdr:row>0</xdr:row>
      <xdr:rowOff>47625</xdr:rowOff>
    </xdr:from>
    <xdr:to>
      <xdr:col>38</xdr:col>
      <xdr:colOff>680800</xdr:colOff>
      <xdr:row>11</xdr:row>
      <xdr:rowOff>122872</xdr:rowOff>
    </xdr:to>
    <xdr:graphicFrame macro="">
      <xdr:nvGraphicFramePr>
        <xdr:cNvPr id="5" name="Chart 4">
          <a:extLst>
            <a:ext uri="{FF2B5EF4-FFF2-40B4-BE49-F238E27FC236}">
              <a16:creationId xmlns:a16="http://schemas.microsoft.com/office/drawing/2014/main" id="{FC12DB64-4124-40B5-8BF3-C34592392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272203</xdr:colOff>
      <xdr:row>7</xdr:row>
      <xdr:rowOff>401214</xdr:rowOff>
    </xdr:from>
    <xdr:to>
      <xdr:col>4</xdr:col>
      <xdr:colOff>1092200</xdr:colOff>
      <xdr:row>24</xdr:row>
      <xdr:rowOff>186478</xdr:rowOff>
    </xdr:to>
    <xdr:graphicFrame macro="">
      <xdr:nvGraphicFramePr>
        <xdr:cNvPr id="4" name="Chart 3">
          <a:extLst>
            <a:ext uri="{FF2B5EF4-FFF2-40B4-BE49-F238E27FC236}">
              <a16:creationId xmlns:a16="http://schemas.microsoft.com/office/drawing/2014/main" id="{8C9523BF-BE82-473A-8087-F3C70C7A9A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266280</xdr:colOff>
      <xdr:row>9</xdr:row>
      <xdr:rowOff>119484</xdr:rowOff>
    </xdr:from>
    <xdr:to>
      <xdr:col>30</xdr:col>
      <xdr:colOff>254001</xdr:colOff>
      <xdr:row>23</xdr:row>
      <xdr:rowOff>129804</xdr:rowOff>
    </xdr:to>
    <xdr:graphicFrame macro="">
      <xdr:nvGraphicFramePr>
        <xdr:cNvPr id="3" name="Chart 2">
          <a:extLst>
            <a:ext uri="{FF2B5EF4-FFF2-40B4-BE49-F238E27FC236}">
              <a16:creationId xmlns:a16="http://schemas.microsoft.com/office/drawing/2014/main" id="{7012E7C7-7179-4364-A809-8E37A124D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424392</xdr:colOff>
      <xdr:row>15</xdr:row>
      <xdr:rowOff>71436</xdr:rowOff>
    </xdr:from>
    <xdr:to>
      <xdr:col>14</xdr:col>
      <xdr:colOff>867781</xdr:colOff>
      <xdr:row>34</xdr:row>
      <xdr:rowOff>95726</xdr:rowOff>
    </xdr:to>
    <xdr:graphicFrame macro="">
      <xdr:nvGraphicFramePr>
        <xdr:cNvPr id="4" name="Chart 3">
          <a:extLst>
            <a:ext uri="{FF2B5EF4-FFF2-40B4-BE49-F238E27FC236}">
              <a16:creationId xmlns:a16="http://schemas.microsoft.com/office/drawing/2014/main" id="{40A93F14-7B7B-4D8A-958F-E78629F0C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259874</xdr:colOff>
      <xdr:row>9</xdr:row>
      <xdr:rowOff>230504</xdr:rowOff>
    </xdr:from>
    <xdr:to>
      <xdr:col>21</xdr:col>
      <xdr:colOff>254000</xdr:colOff>
      <xdr:row>24</xdr:row>
      <xdr:rowOff>83344</xdr:rowOff>
    </xdr:to>
    <xdr:graphicFrame macro="">
      <xdr:nvGraphicFramePr>
        <xdr:cNvPr id="5" name="Chart 4">
          <a:extLst>
            <a:ext uri="{FF2B5EF4-FFF2-40B4-BE49-F238E27FC236}">
              <a16:creationId xmlns:a16="http://schemas.microsoft.com/office/drawing/2014/main" id="{769A2ADE-6D31-443E-AA0A-D386301A0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1A58B-A170-4D98-8C9B-14B7C256F452}">
  <sheetPr>
    <pageSetUpPr fitToPage="1"/>
  </sheetPr>
  <dimension ref="A1:P62"/>
  <sheetViews>
    <sheetView tabSelected="1" zoomScale="90" zoomScaleNormal="90" workbookViewId="0">
      <selection activeCell="A5" sqref="A5:L7"/>
    </sheetView>
  </sheetViews>
  <sheetFormatPr defaultColWidth="8.85546875" defaultRowHeight="15"/>
  <cols>
    <col min="1" max="1" width="19.28515625" style="11" customWidth="1"/>
    <col min="2" max="3" width="8.85546875" style="11"/>
    <col min="4" max="4" width="12.85546875" style="11" customWidth="1"/>
    <col min="5" max="16" width="8.85546875" style="11"/>
    <col min="17" max="17" width="12.42578125" style="11" customWidth="1"/>
    <col min="18" max="16384" width="8.85546875" style="11"/>
  </cols>
  <sheetData>
    <row r="1" spans="1:16" ht="26.25">
      <c r="A1" s="870" t="s">
        <v>0</v>
      </c>
      <c r="B1" s="870"/>
      <c r="C1" s="870"/>
      <c r="D1" s="870"/>
      <c r="E1" s="870"/>
      <c r="F1" s="870"/>
      <c r="G1" s="870"/>
      <c r="H1" s="870"/>
      <c r="I1" s="870"/>
      <c r="J1" s="870"/>
      <c r="K1" s="870"/>
      <c r="L1" s="870"/>
    </row>
    <row r="2" spans="1:16" ht="26.25">
      <c r="A2" s="870" t="s">
        <v>1</v>
      </c>
      <c r="B2" s="870"/>
      <c r="C2" s="870"/>
      <c r="D2" s="870"/>
      <c r="E2" s="870"/>
      <c r="F2" s="870"/>
      <c r="G2" s="870"/>
      <c r="H2" s="870"/>
      <c r="I2" s="870"/>
      <c r="J2" s="870"/>
      <c r="K2" s="870"/>
      <c r="L2" s="870"/>
    </row>
    <row r="3" spans="1:16" ht="26.25">
      <c r="A3" s="796"/>
      <c r="B3" s="796"/>
      <c r="C3" s="796"/>
      <c r="D3" s="796"/>
      <c r="E3" s="796"/>
      <c r="F3" s="796"/>
      <c r="G3" s="796"/>
      <c r="H3" s="796"/>
      <c r="I3" s="796"/>
      <c r="J3" s="796"/>
      <c r="K3" s="796"/>
      <c r="L3" s="796"/>
    </row>
    <row r="4" spans="1:16" ht="25.15" customHeight="1">
      <c r="A4" s="871" t="s">
        <v>2</v>
      </c>
      <c r="B4" s="871"/>
      <c r="C4" s="871"/>
      <c r="D4" s="871"/>
      <c r="E4" s="499"/>
      <c r="F4" s="499"/>
      <c r="G4" s="499"/>
      <c r="H4" s="499"/>
      <c r="I4" s="499"/>
      <c r="J4" s="499"/>
      <c r="K4" s="499"/>
      <c r="L4" s="499"/>
      <c r="P4" s="783" t="s">
        <v>3</v>
      </c>
    </row>
    <row r="5" spans="1:16" ht="25.5" customHeight="1">
      <c r="A5" s="872" t="s">
        <v>4</v>
      </c>
      <c r="B5" s="872"/>
      <c r="C5" s="872"/>
      <c r="D5" s="872"/>
      <c r="E5" s="872"/>
      <c r="F5" s="872"/>
      <c r="G5" s="872"/>
      <c r="H5" s="872"/>
      <c r="I5" s="872"/>
      <c r="J5" s="872"/>
      <c r="K5" s="872"/>
      <c r="L5" s="872"/>
      <c r="M5" s="500"/>
      <c r="N5" s="500"/>
      <c r="O5" s="500"/>
      <c r="P5" s="500"/>
    </row>
    <row r="6" spans="1:16" ht="25.15" customHeight="1">
      <c r="A6" s="872"/>
      <c r="B6" s="872"/>
      <c r="C6" s="872"/>
      <c r="D6" s="872"/>
      <c r="E6" s="872"/>
      <c r="F6" s="872"/>
      <c r="G6" s="872"/>
      <c r="H6" s="872"/>
      <c r="I6" s="872"/>
      <c r="J6" s="872"/>
      <c r="K6" s="872"/>
      <c r="L6" s="872"/>
      <c r="M6" s="500"/>
      <c r="N6" s="500"/>
      <c r="O6" s="500"/>
      <c r="P6" s="500"/>
    </row>
    <row r="7" spans="1:16" ht="30.75" customHeight="1">
      <c r="A7" s="872"/>
      <c r="B7" s="872"/>
      <c r="C7" s="872"/>
      <c r="D7" s="872"/>
      <c r="E7" s="872"/>
      <c r="F7" s="872"/>
      <c r="G7" s="872"/>
      <c r="H7" s="872"/>
      <c r="I7" s="872"/>
      <c r="J7" s="872"/>
      <c r="K7" s="872"/>
      <c r="L7" s="872"/>
    </row>
    <row r="8" spans="1:16" ht="9.75" customHeight="1">
      <c r="A8" s="799"/>
      <c r="B8" s="799"/>
      <c r="C8" s="799"/>
      <c r="D8" s="799"/>
      <c r="E8" s="799"/>
      <c r="F8" s="799"/>
      <c r="G8" s="799"/>
      <c r="H8" s="799"/>
      <c r="I8" s="799"/>
      <c r="J8" s="799"/>
      <c r="K8" s="799"/>
      <c r="L8" s="799"/>
    </row>
    <row r="9" spans="1:16" ht="30.75" customHeight="1">
      <c r="A9" s="871" t="s">
        <v>5</v>
      </c>
      <c r="B9" s="871"/>
      <c r="C9" s="871"/>
      <c r="D9" s="871"/>
      <c r="E9" s="839" t="s">
        <v>6</v>
      </c>
      <c r="F9" s="839"/>
      <c r="G9" s="839"/>
      <c r="H9" s="839"/>
      <c r="I9" s="817"/>
      <c r="J9" s="799"/>
      <c r="K9" s="799"/>
      <c r="L9" s="799"/>
    </row>
    <row r="10" spans="1:16" ht="116.25" customHeight="1">
      <c r="A10" s="1385" t="s">
        <v>7</v>
      </c>
      <c r="B10" s="1386"/>
      <c r="C10" s="1386"/>
      <c r="D10" s="1386"/>
      <c r="E10" s="1386"/>
      <c r="F10" s="1386"/>
      <c r="G10" s="1386"/>
      <c r="H10" s="1386"/>
      <c r="I10" s="1386"/>
      <c r="J10" s="1386"/>
      <c r="K10" s="1386"/>
      <c r="L10" s="1386"/>
    </row>
    <row r="11" spans="1:16" ht="32.450000000000003" customHeight="1">
      <c r="A11" s="871" t="s">
        <v>8</v>
      </c>
      <c r="B11" s="871"/>
      <c r="C11" s="871"/>
      <c r="D11" s="871"/>
      <c r="E11" s="800"/>
      <c r="F11" s="800"/>
      <c r="G11" s="800"/>
      <c r="H11" s="800"/>
      <c r="I11" s="800"/>
      <c r="J11" s="800"/>
      <c r="K11" s="800"/>
      <c r="L11" s="800"/>
    </row>
    <row r="12" spans="1:16" ht="14.45" customHeight="1">
      <c r="A12" s="873" t="s">
        <v>9</v>
      </c>
      <c r="B12" s="873"/>
      <c r="C12" s="873"/>
      <c r="D12" s="873"/>
      <c r="E12" s="873"/>
      <c r="F12" s="873"/>
      <c r="G12" s="873"/>
      <c r="H12" s="873"/>
      <c r="I12" s="873"/>
      <c r="J12" s="873"/>
      <c r="K12" s="873"/>
      <c r="L12" s="873"/>
      <c r="M12" s="501"/>
      <c r="N12" s="501"/>
      <c r="O12" s="501"/>
      <c r="P12" s="501"/>
    </row>
    <row r="13" spans="1:16" ht="14.45" customHeight="1">
      <c r="A13" s="873"/>
      <c r="B13" s="873"/>
      <c r="C13" s="873"/>
      <c r="D13" s="873"/>
      <c r="E13" s="873"/>
      <c r="F13" s="873"/>
      <c r="G13" s="873"/>
      <c r="H13" s="873"/>
      <c r="I13" s="873"/>
      <c r="J13" s="873"/>
      <c r="K13" s="873"/>
      <c r="L13" s="873"/>
      <c r="M13" s="501"/>
      <c r="N13" s="501"/>
      <c r="O13" s="501"/>
      <c r="P13" s="501"/>
    </row>
    <row r="14" spans="1:16" ht="14.45" customHeight="1">
      <c r="A14" s="873"/>
      <c r="B14" s="873"/>
      <c r="C14" s="873"/>
      <c r="D14" s="873"/>
      <c r="E14" s="873"/>
      <c r="F14" s="873"/>
      <c r="G14" s="873"/>
      <c r="H14" s="873"/>
      <c r="I14" s="873"/>
      <c r="J14" s="873"/>
      <c r="K14" s="873"/>
      <c r="L14" s="873"/>
      <c r="M14" s="501"/>
      <c r="N14" s="501"/>
      <c r="O14" s="501"/>
      <c r="P14" s="501"/>
    </row>
    <row r="15" spans="1:16" ht="21.75" customHeight="1">
      <c r="A15" s="873"/>
      <c r="B15" s="873"/>
      <c r="C15" s="873"/>
      <c r="D15" s="873"/>
      <c r="E15" s="873"/>
      <c r="F15" s="873"/>
      <c r="G15" s="873"/>
      <c r="H15" s="873"/>
      <c r="I15" s="873"/>
      <c r="J15" s="873"/>
      <c r="K15" s="873"/>
      <c r="L15" s="873"/>
      <c r="M15" s="501"/>
      <c r="N15" s="501"/>
      <c r="O15" s="501"/>
      <c r="P15" s="501"/>
    </row>
    <row r="16" spans="1:16" ht="30" customHeight="1">
      <c r="A16" s="874" t="s">
        <v>10</v>
      </c>
      <c r="B16" s="874"/>
      <c r="C16" s="874"/>
      <c r="D16" s="874"/>
      <c r="E16" s="874"/>
      <c r="F16" s="874"/>
      <c r="G16" s="874"/>
      <c r="H16" s="874"/>
      <c r="I16" s="874"/>
      <c r="J16" s="874"/>
      <c r="K16" s="874"/>
      <c r="L16" s="874"/>
      <c r="M16" s="501"/>
      <c r="N16" s="501"/>
      <c r="O16" s="501"/>
      <c r="P16" s="501"/>
    </row>
    <row r="17" spans="1:16" ht="27.75" customHeight="1">
      <c r="A17" s="868" t="s">
        <v>11</v>
      </c>
      <c r="B17" s="869" t="s">
        <v>12</v>
      </c>
      <c r="C17" s="869"/>
      <c r="D17" s="869"/>
      <c r="E17" s="869"/>
      <c r="F17" s="869"/>
      <c r="G17" s="869"/>
      <c r="H17" s="869"/>
      <c r="I17" s="869"/>
      <c r="J17" s="869"/>
      <c r="K17" s="869"/>
      <c r="L17" s="869"/>
      <c r="M17" s="501"/>
      <c r="N17" s="501"/>
      <c r="O17" s="501"/>
      <c r="P17" s="501"/>
    </row>
    <row r="18" spans="1:16" ht="18.75">
      <c r="A18" s="868"/>
      <c r="B18" s="869"/>
      <c r="C18" s="869"/>
      <c r="D18" s="869"/>
      <c r="E18" s="869"/>
      <c r="F18" s="869"/>
      <c r="G18" s="869"/>
      <c r="H18" s="869"/>
      <c r="I18" s="869"/>
      <c r="J18" s="869"/>
      <c r="K18" s="869"/>
      <c r="L18" s="869"/>
      <c r="M18" s="501"/>
      <c r="N18" s="501"/>
      <c r="O18" s="501"/>
      <c r="P18" s="501"/>
    </row>
    <row r="19" spans="1:16" ht="30" customHeight="1">
      <c r="A19" s="868"/>
      <c r="B19" s="869"/>
      <c r="C19" s="869"/>
      <c r="D19" s="869"/>
      <c r="E19" s="869"/>
      <c r="F19" s="869"/>
      <c r="G19" s="869"/>
      <c r="H19" s="869"/>
      <c r="I19" s="869"/>
      <c r="J19" s="869"/>
      <c r="K19" s="869"/>
      <c r="L19" s="869"/>
      <c r="M19" s="501"/>
      <c r="N19" s="501"/>
      <c r="O19" s="501"/>
      <c r="P19" s="501"/>
    </row>
    <row r="20" spans="1:16" ht="14.45" customHeight="1">
      <c r="A20" s="501"/>
      <c r="B20" s="501"/>
      <c r="C20" s="501"/>
      <c r="D20" s="501"/>
      <c r="E20" s="501"/>
      <c r="F20" s="501"/>
      <c r="G20" s="501"/>
      <c r="H20" s="501"/>
      <c r="I20" s="501"/>
      <c r="J20" s="501"/>
      <c r="K20" s="501"/>
      <c r="L20" s="501"/>
      <c r="M20" s="501"/>
      <c r="N20" s="501"/>
      <c r="O20" s="501"/>
      <c r="P20" s="501"/>
    </row>
    <row r="21" spans="1:16" ht="14.45" customHeight="1">
      <c r="A21" s="868" t="s">
        <v>13</v>
      </c>
      <c r="B21" s="869" t="s">
        <v>14</v>
      </c>
      <c r="C21" s="869"/>
      <c r="D21" s="869"/>
      <c r="E21" s="869"/>
      <c r="F21" s="869"/>
      <c r="G21" s="869"/>
      <c r="H21" s="869"/>
      <c r="I21" s="869"/>
      <c r="J21" s="869"/>
      <c r="K21" s="869"/>
      <c r="L21" s="869"/>
      <c r="M21" s="501"/>
      <c r="N21" s="501"/>
      <c r="O21" s="501"/>
      <c r="P21" s="501"/>
    </row>
    <row r="22" spans="1:16" ht="14.45" customHeight="1">
      <c r="A22" s="868"/>
      <c r="B22" s="869"/>
      <c r="C22" s="869"/>
      <c r="D22" s="869"/>
      <c r="E22" s="869"/>
      <c r="F22" s="869"/>
      <c r="G22" s="869"/>
      <c r="H22" s="869"/>
      <c r="I22" s="869"/>
      <c r="J22" s="869"/>
      <c r="K22" s="869"/>
      <c r="L22" s="869"/>
      <c r="M22" s="501"/>
      <c r="N22" s="501"/>
      <c r="O22" s="501"/>
      <c r="P22" s="501"/>
    </row>
    <row r="23" spans="1:16" ht="22.5" customHeight="1">
      <c r="A23" s="868"/>
      <c r="B23" s="869"/>
      <c r="C23" s="869"/>
      <c r="D23" s="869"/>
      <c r="E23" s="869"/>
      <c r="F23" s="869"/>
      <c r="G23" s="869"/>
      <c r="H23" s="869"/>
      <c r="I23" s="869"/>
      <c r="J23" s="869"/>
      <c r="K23" s="869"/>
      <c r="L23" s="869"/>
      <c r="M23" s="501"/>
      <c r="N23" s="501"/>
      <c r="O23" s="501"/>
      <c r="P23" s="501"/>
    </row>
    <row r="24" spans="1:16" ht="26.25" customHeight="1">
      <c r="A24" s="868"/>
      <c r="B24" s="869"/>
      <c r="C24" s="869"/>
      <c r="D24" s="869"/>
      <c r="E24" s="869"/>
      <c r="F24" s="869"/>
      <c r="G24" s="869"/>
      <c r="H24" s="869"/>
      <c r="I24" s="869"/>
      <c r="J24" s="869"/>
      <c r="K24" s="869"/>
      <c r="L24" s="869"/>
      <c r="M24" s="501"/>
      <c r="N24" s="501"/>
      <c r="O24" s="501"/>
      <c r="P24" s="501"/>
    </row>
    <row r="25" spans="1:16" ht="14.45" customHeight="1">
      <c r="A25" s="501"/>
      <c r="B25" s="501"/>
      <c r="C25" s="501"/>
      <c r="D25" s="501"/>
      <c r="E25" s="501"/>
      <c r="F25" s="501"/>
      <c r="G25" s="501"/>
      <c r="H25" s="501"/>
      <c r="I25" s="501"/>
      <c r="J25" s="501"/>
      <c r="K25" s="501"/>
      <c r="L25" s="501"/>
      <c r="M25" s="501"/>
      <c r="N25" s="501"/>
      <c r="O25" s="501"/>
      <c r="P25" s="501"/>
    </row>
    <row r="26" spans="1:16" ht="15" customHeight="1">
      <c r="A26" s="868" t="s">
        <v>15</v>
      </c>
      <c r="B26" s="869" t="s">
        <v>16</v>
      </c>
      <c r="C26" s="869"/>
      <c r="D26" s="869"/>
      <c r="E26" s="869"/>
      <c r="F26" s="869"/>
      <c r="G26" s="869"/>
      <c r="H26" s="869"/>
      <c r="I26" s="869"/>
      <c r="J26" s="869"/>
      <c r="K26" s="869"/>
      <c r="L26" s="869"/>
    </row>
    <row r="27" spans="1:16" ht="31.5" customHeight="1">
      <c r="A27" s="868"/>
      <c r="B27" s="869"/>
      <c r="C27" s="869"/>
      <c r="D27" s="869"/>
      <c r="E27" s="869"/>
      <c r="F27" s="869"/>
      <c r="G27" s="869"/>
      <c r="H27" s="869"/>
      <c r="I27" s="869"/>
      <c r="J27" s="869"/>
      <c r="K27" s="869"/>
      <c r="L27" s="869"/>
    </row>
    <row r="28" spans="1:16" ht="15" customHeight="1">
      <c r="A28" s="868"/>
      <c r="B28" s="869"/>
      <c r="C28" s="869"/>
      <c r="D28" s="869"/>
      <c r="E28" s="869"/>
      <c r="F28" s="869"/>
      <c r="G28" s="869"/>
      <c r="H28" s="869"/>
      <c r="I28" s="869"/>
      <c r="J28" s="869"/>
      <c r="K28" s="869"/>
      <c r="L28" s="869"/>
    </row>
    <row r="29" spans="1:16" ht="32.25" customHeight="1">
      <c r="A29" s="868" t="s">
        <v>17</v>
      </c>
      <c r="B29" s="869" t="s">
        <v>18</v>
      </c>
      <c r="C29" s="869"/>
      <c r="D29" s="869"/>
      <c r="E29" s="869"/>
      <c r="F29" s="869"/>
      <c r="G29" s="869"/>
      <c r="H29" s="869"/>
      <c r="I29" s="869"/>
      <c r="J29" s="869"/>
      <c r="K29" s="869"/>
      <c r="L29" s="869"/>
    </row>
    <row r="30" spans="1:16" ht="15" customHeight="1">
      <c r="A30" s="868"/>
      <c r="B30" s="869"/>
      <c r="C30" s="869"/>
      <c r="D30" s="869"/>
      <c r="E30" s="869"/>
      <c r="F30" s="869"/>
      <c r="G30" s="869"/>
      <c r="H30" s="869"/>
      <c r="I30" s="869"/>
      <c r="J30" s="869"/>
      <c r="K30" s="869"/>
      <c r="L30" s="869"/>
    </row>
    <row r="31" spans="1:16" ht="45.75" customHeight="1">
      <c r="A31" s="868"/>
      <c r="B31" s="869"/>
      <c r="C31" s="869"/>
      <c r="D31" s="869"/>
      <c r="E31" s="869"/>
      <c r="F31" s="869"/>
      <c r="G31" s="869"/>
      <c r="H31" s="869"/>
      <c r="I31" s="869"/>
      <c r="J31" s="869"/>
      <c r="K31" s="869"/>
      <c r="L31" s="869"/>
    </row>
    <row r="32" spans="1:16" ht="18.75">
      <c r="A32" s="798"/>
      <c r="B32" s="797"/>
      <c r="C32" s="797"/>
      <c r="D32" s="797"/>
      <c r="E32" s="797"/>
      <c r="F32" s="797"/>
      <c r="G32" s="797"/>
      <c r="H32" s="797"/>
      <c r="I32" s="797"/>
      <c r="J32" s="797"/>
      <c r="K32" s="797"/>
      <c r="L32" s="797"/>
    </row>
    <row r="33" spans="1:12" ht="15" customHeight="1">
      <c r="A33" s="868" t="s">
        <v>19</v>
      </c>
      <c r="B33" s="869" t="s">
        <v>20</v>
      </c>
      <c r="C33" s="869"/>
      <c r="D33" s="869"/>
      <c r="E33" s="869"/>
      <c r="F33" s="869"/>
      <c r="G33" s="869"/>
      <c r="H33" s="869"/>
      <c r="I33" s="869"/>
      <c r="J33" s="869"/>
      <c r="K33" s="869"/>
      <c r="L33" s="869"/>
    </row>
    <row r="34" spans="1:12" ht="15" customHeight="1">
      <c r="A34" s="868"/>
      <c r="B34" s="869"/>
      <c r="C34" s="869"/>
      <c r="D34" s="869"/>
      <c r="E34" s="869"/>
      <c r="F34" s="869"/>
      <c r="G34" s="869"/>
      <c r="H34" s="869"/>
      <c r="I34" s="869"/>
      <c r="J34" s="869"/>
      <c r="K34" s="869"/>
      <c r="L34" s="869"/>
    </row>
    <row r="35" spans="1:12" ht="27" customHeight="1">
      <c r="A35" s="868"/>
      <c r="B35" s="869"/>
      <c r="C35" s="869"/>
      <c r="D35" s="869"/>
      <c r="E35" s="869"/>
      <c r="F35" s="869"/>
      <c r="G35" s="869"/>
      <c r="H35" s="869"/>
      <c r="I35" s="869"/>
      <c r="J35" s="869"/>
      <c r="K35" s="869"/>
      <c r="L35" s="869"/>
    </row>
    <row r="36" spans="1:12" ht="18.75">
      <c r="A36" s="798"/>
      <c r="B36" s="797"/>
      <c r="C36" s="797"/>
      <c r="D36" s="797"/>
      <c r="E36" s="797"/>
      <c r="F36" s="797"/>
      <c r="G36" s="797"/>
      <c r="H36" s="797"/>
      <c r="I36" s="797"/>
      <c r="J36" s="797"/>
      <c r="K36" s="797"/>
      <c r="L36" s="797"/>
    </row>
    <row r="37" spans="1:12" ht="15" customHeight="1">
      <c r="A37" s="868" t="s">
        <v>21</v>
      </c>
      <c r="B37" s="869" t="s">
        <v>22</v>
      </c>
      <c r="C37" s="869"/>
      <c r="D37" s="869"/>
      <c r="E37" s="869"/>
      <c r="F37" s="869"/>
      <c r="G37" s="869"/>
      <c r="H37" s="869"/>
      <c r="I37" s="869"/>
      <c r="J37" s="869"/>
      <c r="K37" s="869"/>
      <c r="L37" s="869"/>
    </row>
    <row r="38" spans="1:12" ht="15" customHeight="1">
      <c r="A38" s="868"/>
      <c r="B38" s="869"/>
      <c r="C38" s="869"/>
      <c r="D38" s="869"/>
      <c r="E38" s="869"/>
      <c r="F38" s="869"/>
      <c r="G38" s="869"/>
      <c r="H38" s="869"/>
      <c r="I38" s="869"/>
      <c r="J38" s="869"/>
      <c r="K38" s="869"/>
      <c r="L38" s="869"/>
    </row>
    <row r="39" spans="1:12" ht="24.75" customHeight="1">
      <c r="A39" s="868"/>
      <c r="B39" s="869"/>
      <c r="C39" s="869"/>
      <c r="D39" s="869"/>
      <c r="E39" s="869"/>
      <c r="F39" s="869"/>
      <c r="G39" s="869"/>
      <c r="H39" s="869"/>
      <c r="I39" s="869"/>
      <c r="J39" s="869"/>
      <c r="K39" s="869"/>
      <c r="L39" s="869"/>
    </row>
    <row r="41" spans="1:12" ht="15" customHeight="1">
      <c r="A41" s="868" t="s">
        <v>23</v>
      </c>
      <c r="B41" s="869" t="s">
        <v>24</v>
      </c>
      <c r="C41" s="869"/>
      <c r="D41" s="869"/>
      <c r="E41" s="869"/>
      <c r="F41" s="869"/>
      <c r="G41" s="869"/>
      <c r="H41" s="869"/>
      <c r="I41" s="869"/>
      <c r="J41" s="869"/>
      <c r="K41" s="869"/>
      <c r="L41" s="869"/>
    </row>
    <row r="42" spans="1:12" ht="15" customHeight="1">
      <c r="A42" s="868"/>
      <c r="B42" s="869"/>
      <c r="C42" s="869"/>
      <c r="D42" s="869"/>
      <c r="E42" s="869"/>
      <c r="F42" s="869"/>
      <c r="G42" s="869"/>
      <c r="H42" s="869"/>
      <c r="I42" s="869"/>
      <c r="J42" s="869"/>
      <c r="K42" s="869"/>
      <c r="L42" s="869"/>
    </row>
    <row r="43" spans="1:12" ht="29.25" customHeight="1">
      <c r="A43" s="868"/>
      <c r="B43" s="869"/>
      <c r="C43" s="869"/>
      <c r="D43" s="869"/>
      <c r="E43" s="869"/>
      <c r="F43" s="869"/>
      <c r="G43" s="869"/>
      <c r="H43" s="869"/>
      <c r="I43" s="869"/>
      <c r="J43" s="869"/>
      <c r="K43" s="869"/>
      <c r="L43" s="869"/>
    </row>
    <row r="45" spans="1:12" ht="15" customHeight="1">
      <c r="A45" s="868" t="s">
        <v>25</v>
      </c>
      <c r="B45" s="869" t="s">
        <v>26</v>
      </c>
      <c r="C45" s="869"/>
      <c r="D45" s="869"/>
      <c r="E45" s="869"/>
      <c r="F45" s="869"/>
      <c r="G45" s="869"/>
      <c r="H45" s="869"/>
      <c r="I45" s="869"/>
      <c r="J45" s="869"/>
      <c r="K45" s="869"/>
      <c r="L45" s="869"/>
    </row>
    <row r="46" spans="1:12" ht="15" customHeight="1">
      <c r="A46" s="868"/>
      <c r="B46" s="869"/>
      <c r="C46" s="869"/>
      <c r="D46" s="869"/>
      <c r="E46" s="869"/>
      <c r="F46" s="869"/>
      <c r="G46" s="869"/>
      <c r="H46" s="869"/>
      <c r="I46" s="869"/>
      <c r="J46" s="869"/>
      <c r="K46" s="869"/>
      <c r="L46" s="869"/>
    </row>
    <row r="47" spans="1:12" ht="15" customHeight="1">
      <c r="A47" s="868"/>
      <c r="B47" s="869"/>
      <c r="C47" s="869"/>
      <c r="D47" s="869"/>
      <c r="E47" s="869"/>
      <c r="F47" s="869"/>
      <c r="G47" s="869"/>
      <c r="H47" s="869"/>
      <c r="I47" s="869"/>
      <c r="J47" s="869"/>
      <c r="K47" s="869"/>
      <c r="L47" s="869"/>
    </row>
    <row r="48" spans="1:12" ht="15" customHeight="1">
      <c r="A48" s="868" t="s">
        <v>27</v>
      </c>
      <c r="B48" s="869" t="s">
        <v>28</v>
      </c>
      <c r="C48" s="869"/>
      <c r="D48" s="869"/>
      <c r="E48" s="869"/>
      <c r="F48" s="869"/>
      <c r="G48" s="869"/>
      <c r="H48" s="869"/>
      <c r="I48" s="869"/>
      <c r="J48" s="869"/>
      <c r="K48" s="869"/>
      <c r="L48" s="869"/>
    </row>
    <row r="49" spans="1:12" ht="15" customHeight="1">
      <c r="A49" s="868"/>
      <c r="B49" s="869"/>
      <c r="C49" s="869"/>
      <c r="D49" s="869"/>
      <c r="E49" s="869"/>
      <c r="F49" s="869"/>
      <c r="G49" s="869"/>
      <c r="H49" s="869"/>
      <c r="I49" s="869"/>
      <c r="J49" s="869"/>
      <c r="K49" s="869"/>
      <c r="L49" s="869"/>
    </row>
    <row r="50" spans="1:12" ht="15" customHeight="1">
      <c r="A50" s="868"/>
      <c r="B50" s="869"/>
      <c r="C50" s="869"/>
      <c r="D50" s="869"/>
      <c r="E50" s="869"/>
      <c r="F50" s="869"/>
      <c r="G50" s="869"/>
      <c r="H50" s="869"/>
      <c r="I50" s="869"/>
      <c r="J50" s="869"/>
      <c r="K50" s="869"/>
      <c r="L50" s="869"/>
    </row>
    <row r="52" spans="1:12" ht="15" customHeight="1">
      <c r="A52" s="868" t="s">
        <v>29</v>
      </c>
      <c r="B52" s="869" t="s">
        <v>30</v>
      </c>
      <c r="C52" s="869"/>
      <c r="D52" s="869"/>
      <c r="E52" s="869"/>
      <c r="F52" s="869"/>
      <c r="G52" s="869"/>
      <c r="H52" s="869"/>
      <c r="I52" s="869"/>
      <c r="J52" s="869"/>
      <c r="K52" s="869"/>
      <c r="L52" s="869"/>
    </row>
    <row r="53" spans="1:12" ht="15" customHeight="1">
      <c r="A53" s="868"/>
      <c r="B53" s="869"/>
      <c r="C53" s="869"/>
      <c r="D53" s="869"/>
      <c r="E53" s="869"/>
      <c r="F53" s="869"/>
      <c r="G53" s="869"/>
      <c r="H53" s="869"/>
      <c r="I53" s="869"/>
      <c r="J53" s="869"/>
      <c r="K53" s="869"/>
      <c r="L53" s="869"/>
    </row>
    <row r="54" spans="1:12" ht="15" customHeight="1">
      <c r="A54" s="868"/>
      <c r="B54" s="869"/>
      <c r="C54" s="869"/>
      <c r="D54" s="869"/>
      <c r="E54" s="869"/>
      <c r="F54" s="869"/>
      <c r="G54" s="869"/>
      <c r="H54" s="869"/>
      <c r="I54" s="869"/>
      <c r="J54" s="869"/>
      <c r="K54" s="869"/>
      <c r="L54" s="869"/>
    </row>
    <row r="56" spans="1:12" ht="15" customHeight="1">
      <c r="A56" s="868" t="s">
        <v>31</v>
      </c>
      <c r="B56" s="869" t="s">
        <v>32</v>
      </c>
      <c r="C56" s="869"/>
      <c r="D56" s="869"/>
      <c r="E56" s="869"/>
      <c r="F56" s="869"/>
      <c r="G56" s="869"/>
      <c r="H56" s="869"/>
      <c r="I56" s="869"/>
      <c r="J56" s="869"/>
      <c r="K56" s="869"/>
      <c r="L56" s="869"/>
    </row>
    <row r="57" spans="1:12" ht="15" customHeight="1">
      <c r="A57" s="868"/>
      <c r="B57" s="869"/>
      <c r="C57" s="869"/>
      <c r="D57" s="869"/>
      <c r="E57" s="869"/>
      <c r="F57" s="869"/>
      <c r="G57" s="869"/>
      <c r="H57" s="869"/>
      <c r="I57" s="869"/>
      <c r="J57" s="869"/>
      <c r="K57" s="869"/>
      <c r="L57" s="869"/>
    </row>
    <row r="58" spans="1:12" ht="15" customHeight="1">
      <c r="A58" s="868"/>
      <c r="B58" s="869"/>
      <c r="C58" s="869"/>
      <c r="D58" s="869"/>
      <c r="E58" s="869"/>
      <c r="F58" s="869"/>
      <c r="G58" s="869"/>
      <c r="H58" s="869"/>
      <c r="I58" s="869"/>
      <c r="J58" s="869"/>
      <c r="K58" s="869"/>
      <c r="L58" s="869"/>
    </row>
    <row r="60" spans="1:12" ht="15" customHeight="1">
      <c r="A60" s="868" t="s">
        <v>33</v>
      </c>
      <c r="B60" s="869" t="s">
        <v>34</v>
      </c>
      <c r="C60" s="869"/>
      <c r="D60" s="869"/>
      <c r="E60" s="869"/>
      <c r="F60" s="869"/>
      <c r="G60" s="869"/>
      <c r="H60" s="869"/>
      <c r="I60" s="869"/>
      <c r="J60" s="869"/>
      <c r="K60" s="869"/>
      <c r="L60" s="869"/>
    </row>
    <row r="61" spans="1:12" ht="15" customHeight="1">
      <c r="A61" s="868"/>
      <c r="B61" s="869"/>
      <c r="C61" s="869"/>
      <c r="D61" s="869"/>
      <c r="E61" s="869"/>
      <c r="F61" s="869"/>
      <c r="G61" s="869"/>
      <c r="H61" s="869"/>
      <c r="I61" s="869"/>
      <c r="J61" s="869"/>
      <c r="K61" s="869"/>
      <c r="L61" s="869"/>
    </row>
    <row r="62" spans="1:12" ht="15" customHeight="1">
      <c r="A62" s="868"/>
      <c r="B62" s="869"/>
      <c r="C62" s="869"/>
      <c r="D62" s="869"/>
      <c r="E62" s="869"/>
      <c r="F62" s="869"/>
      <c r="G62" s="869"/>
      <c r="H62" s="869"/>
      <c r="I62" s="869"/>
      <c r="J62" s="869"/>
      <c r="K62" s="869"/>
      <c r="L62" s="869"/>
    </row>
  </sheetData>
  <mergeCells count="33">
    <mergeCell ref="A1:L1"/>
    <mergeCell ref="A2:L2"/>
    <mergeCell ref="B26:L28"/>
    <mergeCell ref="A37:A39"/>
    <mergeCell ref="B37:L39"/>
    <mergeCell ref="A4:D4"/>
    <mergeCell ref="A5:L7"/>
    <mergeCell ref="A11:D11"/>
    <mergeCell ref="A12:L15"/>
    <mergeCell ref="A9:D9"/>
    <mergeCell ref="A16:L16"/>
    <mergeCell ref="A10:L10"/>
    <mergeCell ref="B17:L19"/>
    <mergeCell ref="A17:A19"/>
    <mergeCell ref="B21:L24"/>
    <mergeCell ref="A21:A24"/>
    <mergeCell ref="A45:A47"/>
    <mergeCell ref="B45:L47"/>
    <mergeCell ref="A26:A28"/>
    <mergeCell ref="A41:A43"/>
    <mergeCell ref="B41:L43"/>
    <mergeCell ref="A29:A31"/>
    <mergeCell ref="B29:L31"/>
    <mergeCell ref="A33:A35"/>
    <mergeCell ref="B33:L35"/>
    <mergeCell ref="A56:A58"/>
    <mergeCell ref="B56:L58"/>
    <mergeCell ref="A60:A62"/>
    <mergeCell ref="B60:L62"/>
    <mergeCell ref="B48:L50"/>
    <mergeCell ref="A48:A50"/>
    <mergeCell ref="A52:A54"/>
    <mergeCell ref="B52:L54"/>
  </mergeCells>
  <pageMargins left="0.7" right="0.7" top="0.75" bottom="0.75" header="0.3" footer="0.3"/>
  <pageSetup scale="37"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FAFE7"/>
  </sheetPr>
  <dimension ref="A1:BX212"/>
  <sheetViews>
    <sheetView zoomScale="90" zoomScaleNormal="90" workbookViewId="0">
      <selection activeCell="R6" sqref="R6"/>
    </sheetView>
  </sheetViews>
  <sheetFormatPr defaultColWidth="9" defaultRowHeight="15"/>
  <cols>
    <col min="1" max="1" width="10" style="5" customWidth="1"/>
    <col min="2" max="2" width="9.5703125" style="5" customWidth="1"/>
    <col min="3" max="3" width="4" style="56" customWidth="1"/>
    <col min="4" max="4" width="10" style="5" customWidth="1"/>
    <col min="5" max="5" width="10.140625" style="5" customWidth="1"/>
    <col min="6" max="6" width="11.140625" style="56" bestFit="1" customWidth="1"/>
    <col min="7" max="7" width="10.28515625" style="5" customWidth="1"/>
    <col min="8" max="8" width="11" style="5" customWidth="1"/>
    <col min="9" max="9" width="11.85546875" style="5" bestFit="1" customWidth="1"/>
    <col min="10" max="10" width="3.42578125" style="5" customWidth="1"/>
    <col min="11" max="11" width="11" style="5" customWidth="1"/>
    <col min="12" max="12" width="12" style="5" customWidth="1"/>
    <col min="13" max="13" width="12.7109375" style="5" customWidth="1"/>
    <col min="14" max="14" width="11.28515625" style="5" customWidth="1"/>
    <col min="15" max="15" width="10.85546875" style="5" customWidth="1"/>
    <col min="16" max="16" width="11" style="5" customWidth="1"/>
    <col min="17" max="17" width="2.85546875" style="5" customWidth="1"/>
    <col min="18" max="18" width="10.28515625" style="5" customWidth="1"/>
    <col min="19" max="20" width="10.85546875" style="5" customWidth="1"/>
    <col min="21" max="21" width="10" style="5" customWidth="1"/>
    <col min="22" max="22" width="10.42578125" style="5" customWidth="1"/>
    <col min="23" max="23" width="10.5703125" style="5" customWidth="1"/>
    <col min="24" max="26" width="9" style="5"/>
    <col min="27" max="76" width="9" style="36"/>
    <col min="77" max="16384" width="9" style="5"/>
  </cols>
  <sheetData>
    <row r="1" spans="1:76" s="148" customFormat="1" ht="28.15" customHeight="1">
      <c r="A1" s="149"/>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row>
    <row r="2" spans="1:76" ht="25.9" customHeight="1">
      <c r="A2" s="1327" t="s">
        <v>295</v>
      </c>
      <c r="B2" s="1327"/>
      <c r="C2" s="1327"/>
      <c r="D2" s="1327"/>
      <c r="E2" s="1327"/>
      <c r="F2" s="1327"/>
      <c r="G2" s="1327"/>
      <c r="H2" s="1327"/>
      <c r="I2" s="1327"/>
      <c r="J2" s="1327"/>
      <c r="K2" s="1327"/>
      <c r="L2" s="1327"/>
      <c r="M2" s="1327"/>
      <c r="N2" s="1327"/>
      <c r="O2" s="1327"/>
      <c r="P2" s="1327"/>
      <c r="Q2" s="1327"/>
      <c r="R2" s="1327"/>
      <c r="S2" s="1327"/>
      <c r="T2" s="1327"/>
      <c r="U2" s="1327"/>
      <c r="V2" s="1327"/>
      <c r="W2" s="1327"/>
      <c r="X2" s="36"/>
      <c r="Y2" s="36"/>
      <c r="Z2" s="36"/>
    </row>
    <row r="3" spans="1:76" ht="24.4" customHeight="1">
      <c r="A3" s="127"/>
      <c r="B3" s="127"/>
      <c r="C3" s="127"/>
      <c r="D3" s="127"/>
      <c r="E3" s="127"/>
      <c r="F3" s="127"/>
      <c r="G3" s="127"/>
      <c r="H3" s="127"/>
      <c r="I3" s="127"/>
      <c r="J3" s="36"/>
      <c r="K3" s="36"/>
      <c r="L3" s="36"/>
      <c r="M3" s="36"/>
      <c r="N3" s="36"/>
      <c r="O3" s="36"/>
      <c r="P3" s="36"/>
      <c r="Q3" s="36"/>
      <c r="R3" s="36"/>
      <c r="S3" s="36"/>
      <c r="T3" s="36"/>
      <c r="U3" s="36"/>
      <c r="V3" s="36"/>
      <c r="W3" s="36"/>
      <c r="X3" s="36"/>
      <c r="Y3" s="36"/>
      <c r="Z3" s="36"/>
    </row>
    <row r="4" spans="1:76" ht="22.9" customHeight="1">
      <c r="A4" s="127"/>
      <c r="B4" s="838"/>
      <c r="C4" s="838"/>
      <c r="D4" s="1328"/>
      <c r="E4" s="1328"/>
      <c r="F4" s="1328"/>
      <c r="G4" s="1328"/>
      <c r="H4" s="1328"/>
      <c r="I4" s="1328"/>
      <c r="J4" s="36"/>
      <c r="K4" s="1328"/>
      <c r="L4" s="1328"/>
      <c r="M4" s="1328"/>
      <c r="N4" s="1328"/>
      <c r="O4" s="1328"/>
      <c r="P4" s="1328"/>
      <c r="Q4" s="36"/>
      <c r="R4" s="1328"/>
      <c r="S4" s="1328"/>
      <c r="T4" s="1328"/>
      <c r="U4" s="1328"/>
      <c r="V4" s="1328"/>
      <c r="W4" s="1328"/>
      <c r="X4" s="36"/>
      <c r="Y4" s="36"/>
      <c r="Z4" s="36"/>
    </row>
    <row r="5" spans="1:76" s="1" customFormat="1" ht="23.45" customHeight="1">
      <c r="A5" s="1336" t="s">
        <v>296</v>
      </c>
      <c r="B5" s="1336"/>
      <c r="C5" s="1336"/>
      <c r="D5" s="1337" t="str">
        <f>'(1) Unit Cost Range ($)'!A8</f>
        <v>GSI 1 - Permeable pavement</v>
      </c>
      <c r="E5" s="1337"/>
      <c r="F5" s="1337"/>
      <c r="G5" s="1337"/>
      <c r="H5" s="1337"/>
      <c r="I5" s="1337"/>
      <c r="J5" s="79"/>
      <c r="K5" s="1325" t="str">
        <f>'(1) Unit Cost Range ($)'!A14</f>
        <v>GSI 2 - Rain garden</v>
      </c>
      <c r="L5" s="1325"/>
      <c r="M5" s="1325"/>
      <c r="N5" s="1325"/>
      <c r="O5" s="1325"/>
      <c r="P5" s="1325"/>
      <c r="Q5" s="80"/>
      <c r="R5" s="1326" t="str">
        <f>'(1) Unit Cost Range ($)'!A20</f>
        <v>GSI 3 - Grassy ditch</v>
      </c>
      <c r="S5" s="1326"/>
      <c r="T5" s="1326"/>
      <c r="U5" s="1326"/>
      <c r="V5" s="1326"/>
      <c r="W5" s="1326"/>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row>
    <row r="6" spans="1:76" ht="15.6" customHeight="1" thickBot="1">
      <c r="A6" s="1329"/>
      <c r="B6" s="1329"/>
      <c r="C6" s="39"/>
      <c r="D6" s="245"/>
      <c r="E6" s="245"/>
      <c r="F6" s="245"/>
      <c r="G6" s="245"/>
      <c r="H6" s="246"/>
      <c r="I6" s="36"/>
      <c r="J6" s="36"/>
      <c r="K6" s="36"/>
      <c r="L6" s="36"/>
      <c r="M6" s="36"/>
      <c r="N6" s="36"/>
      <c r="O6" s="36"/>
      <c r="P6" s="36"/>
      <c r="Q6" s="36"/>
      <c r="R6" s="36"/>
      <c r="S6" s="36"/>
      <c r="T6" s="36"/>
      <c r="U6" s="36"/>
      <c r="V6" s="36"/>
      <c r="W6" s="36"/>
      <c r="X6" s="36"/>
      <c r="Y6" s="36"/>
      <c r="Z6" s="36"/>
    </row>
    <row r="7" spans="1:76" s="41" customFormat="1" ht="42.4" customHeight="1" thickBot="1">
      <c r="A7" s="247" t="s">
        <v>113</v>
      </c>
      <c r="B7" s="248">
        <v>5.5</v>
      </c>
      <c r="C7" s="40"/>
      <c r="D7" s="1330" t="s">
        <v>297</v>
      </c>
      <c r="E7" s="1331"/>
      <c r="F7" s="1332" t="s">
        <v>121</v>
      </c>
      <c r="G7" s="1333"/>
      <c r="H7" s="1334" t="s">
        <v>298</v>
      </c>
      <c r="I7" s="1335"/>
      <c r="J7" s="249"/>
      <c r="K7" s="1330" t="s">
        <v>299</v>
      </c>
      <c r="L7" s="1331"/>
      <c r="M7" s="1332" t="s">
        <v>300</v>
      </c>
      <c r="N7" s="1333"/>
      <c r="O7" s="1334" t="s">
        <v>298</v>
      </c>
      <c r="P7" s="1335"/>
      <c r="Q7" s="39"/>
      <c r="R7" s="1338" t="s">
        <v>299</v>
      </c>
      <c r="S7" s="1339"/>
      <c r="T7" s="1332" t="s">
        <v>300</v>
      </c>
      <c r="U7" s="1333"/>
      <c r="V7" s="1334" t="s">
        <v>298</v>
      </c>
      <c r="W7" s="1335"/>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row>
    <row r="8" spans="1:76" s="257" customFormat="1" ht="46.5" thickTop="1" thickBot="1">
      <c r="A8" s="250"/>
      <c r="B8" s="250"/>
      <c r="C8" s="42"/>
      <c r="D8" s="251" t="s">
        <v>123</v>
      </c>
      <c r="E8" s="252" t="s">
        <v>301</v>
      </c>
      <c r="F8" s="836" t="s">
        <v>123</v>
      </c>
      <c r="G8" s="837" t="s">
        <v>301</v>
      </c>
      <c r="H8" s="253" t="s">
        <v>123</v>
      </c>
      <c r="I8" s="254" t="s">
        <v>301</v>
      </c>
      <c r="J8" s="255"/>
      <c r="K8" s="251" t="s">
        <v>123</v>
      </c>
      <c r="L8" s="252" t="s">
        <v>301</v>
      </c>
      <c r="M8" s="836" t="s">
        <v>123</v>
      </c>
      <c r="N8" s="837" t="s">
        <v>301</v>
      </c>
      <c r="O8" s="253" t="s">
        <v>123</v>
      </c>
      <c r="P8" s="837" t="s">
        <v>301</v>
      </c>
      <c r="Q8" s="250"/>
      <c r="R8" s="256" t="s">
        <v>123</v>
      </c>
      <c r="S8" s="252" t="s">
        <v>301</v>
      </c>
      <c r="T8" s="836" t="s">
        <v>123</v>
      </c>
      <c r="U8" s="837" t="s">
        <v>301</v>
      </c>
      <c r="V8" s="253" t="s">
        <v>123</v>
      </c>
      <c r="W8" s="837" t="s">
        <v>301</v>
      </c>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row>
    <row r="9" spans="1:76" s="267" customFormat="1" ht="35.1" customHeight="1" thickBot="1">
      <c r="A9" s="258" t="s">
        <v>112</v>
      </c>
      <c r="B9" s="259" t="s">
        <v>113</v>
      </c>
      <c r="C9" s="75"/>
      <c r="D9" s="260"/>
      <c r="E9" s="261"/>
      <c r="F9" s="260"/>
      <c r="G9" s="265">
        <f>SUM(G10:G40)</f>
        <v>80811.104345161017</v>
      </c>
      <c r="H9" s="260"/>
      <c r="I9" s="265">
        <f>SUM(I10:I40)</f>
        <v>-54146.823363565236</v>
      </c>
      <c r="J9" s="264"/>
      <c r="K9" s="260"/>
      <c r="L9" s="261">
        <f>SUM(L10:L40)</f>
        <v>67994.372244066777</v>
      </c>
      <c r="M9" s="260"/>
      <c r="N9" s="265">
        <f t="shared" ref="N9:P9" si="0">SUM(N10:N40)</f>
        <v>54207.284091413996</v>
      </c>
      <c r="O9" s="261"/>
      <c r="P9" s="265">
        <f t="shared" si="0"/>
        <v>13787.088152652779</v>
      </c>
      <c r="Q9" s="264"/>
      <c r="R9" s="262"/>
      <c r="S9" s="266">
        <f>SUM(S10:S40)</f>
        <v>12452.218084649889</v>
      </c>
      <c r="T9" s="262"/>
      <c r="U9" s="263">
        <f>SUM(U10:U40)</f>
        <v>10988.607832285436</v>
      </c>
      <c r="V9" s="266"/>
      <c r="W9" s="263">
        <f>SUM(W10:W40)</f>
        <v>1463.6102523644561</v>
      </c>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264"/>
      <c r="BR9" s="264"/>
      <c r="BS9" s="264"/>
      <c r="BT9" s="264"/>
      <c r="BU9" s="264"/>
      <c r="BV9" s="264"/>
      <c r="BW9" s="264"/>
      <c r="BX9" s="264"/>
    </row>
    <row r="10" spans="1:76" ht="15.75" thickTop="1">
      <c r="A10" s="268">
        <v>0</v>
      </c>
      <c r="B10" s="269">
        <f t="shared" ref="B10:B40" si="1">1/((1+$B$7/100)^A10)</f>
        <v>1</v>
      </c>
      <c r="C10" s="45"/>
      <c r="D10" s="270">
        <f>'(6) PVB Calculation'!D15</f>
        <v>8475.6</v>
      </c>
      <c r="E10" s="271">
        <f>$B10*D10</f>
        <v>8475.6</v>
      </c>
      <c r="F10" s="270">
        <f>'(2) LCC Calculation'!Q20</f>
        <v>63962.5</v>
      </c>
      <c r="G10" s="279">
        <f>F10*B10</f>
        <v>63962.5</v>
      </c>
      <c r="H10" s="272">
        <f>D10-F10</f>
        <v>-55486.9</v>
      </c>
      <c r="I10" s="273">
        <f>E10-G10</f>
        <v>-55486.9</v>
      </c>
      <c r="J10" s="274"/>
      <c r="K10" s="270">
        <f>'(6) PVB Calculation'!H15</f>
        <v>26556.880000000001</v>
      </c>
      <c r="L10" s="275">
        <f>$B10*K10</f>
        <v>26556.880000000001</v>
      </c>
      <c r="M10" s="270">
        <f>'(2) LCC Calculation'!$AB20</f>
        <v>35700</v>
      </c>
      <c r="N10" s="276">
        <f>$B10*M10</f>
        <v>35700</v>
      </c>
      <c r="O10" s="272">
        <f>K10-M10</f>
        <v>-9143.119999999999</v>
      </c>
      <c r="P10" s="273">
        <f>L10-N10</f>
        <v>-9143.119999999999</v>
      </c>
      <c r="Q10" s="36"/>
      <c r="R10" s="270">
        <f>'(6) PVB Calculation'!L15</f>
        <v>9040.64</v>
      </c>
      <c r="S10" s="271">
        <f>B10*R10</f>
        <v>9040.64</v>
      </c>
      <c r="T10" s="270">
        <f>'(2) LCC Calculation'!$AM20</f>
        <v>2887.5</v>
      </c>
      <c r="U10" s="277">
        <f>T10*B10</f>
        <v>2887.5</v>
      </c>
      <c r="V10" s="278">
        <f>R10-T10</f>
        <v>6153.1399999999994</v>
      </c>
      <c r="W10" s="273">
        <f>S10-U10</f>
        <v>6153.1399999999994</v>
      </c>
      <c r="X10" s="36"/>
      <c r="Y10" s="36"/>
      <c r="Z10" s="36"/>
    </row>
    <row r="11" spans="1:76">
      <c r="A11" s="268">
        <v>1</v>
      </c>
      <c r="B11" s="269">
        <f>1/((1+$B$7/100)^A11)</f>
        <v>0.94786729857819907</v>
      </c>
      <c r="C11" s="45"/>
      <c r="D11" s="270">
        <f>'(6) PVB Calculation'!E16</f>
        <v>1251.4792826928006</v>
      </c>
      <c r="E11" s="271">
        <f t="shared" ref="E11:E40" si="2">$B11*D11</f>
        <v>1186.2362869126073</v>
      </c>
      <c r="F11" s="270">
        <f>'(2) LCC Calculation'!Q21</f>
        <v>1316.875</v>
      </c>
      <c r="G11" s="279">
        <f>F11*B11</f>
        <v>1248.2227488151659</v>
      </c>
      <c r="H11" s="272">
        <f t="shared" ref="H11:H40" si="3">D11-F11</f>
        <v>-65.395717307199448</v>
      </c>
      <c r="I11" s="273">
        <f>E11-G11</f>
        <v>-61.986461902558631</v>
      </c>
      <c r="J11" s="274"/>
      <c r="K11" s="270">
        <f>'(6) PVB Calculation'!I16</f>
        <v>2851.1228011896965</v>
      </c>
      <c r="L11" s="279">
        <f t="shared" ref="L11:L40" si="4">$B11*K11</f>
        <v>2702.4860674783854</v>
      </c>
      <c r="M11" s="270">
        <f>'(2) LCC Calculation'!$AB21</f>
        <v>-979.20000000000027</v>
      </c>
      <c r="N11" s="280">
        <f t="shared" ref="N11:N40" si="5">$B11*M11</f>
        <v>-928.1516587677728</v>
      </c>
      <c r="O11" s="272">
        <f>K11-M11</f>
        <v>3830.3228011896967</v>
      </c>
      <c r="P11" s="273">
        <f>L11-N11</f>
        <v>3630.6377262461583</v>
      </c>
      <c r="Q11" s="36"/>
      <c r="R11" s="270">
        <f>'(6) PVB Calculation'!M16</f>
        <v>234.73495953600104</v>
      </c>
      <c r="S11" s="271">
        <f>$B11*R11</f>
        <v>222.49759197725217</v>
      </c>
      <c r="T11" s="270">
        <f>'(2) LCC Calculation'!$AM21</f>
        <v>658.34999999999945</v>
      </c>
      <c r="U11" s="280">
        <f>T11*B11</f>
        <v>624.02843601895688</v>
      </c>
      <c r="V11" s="272">
        <f>R11-T11</f>
        <v>-423.61504046399841</v>
      </c>
      <c r="W11" s="273">
        <f>S11-U11</f>
        <v>-401.53084404170471</v>
      </c>
      <c r="X11" s="36"/>
      <c r="Y11" s="36"/>
      <c r="Z11" s="36"/>
    </row>
    <row r="12" spans="1:76">
      <c r="A12" s="268">
        <v>2</v>
      </c>
      <c r="B12" s="269">
        <f t="shared" si="1"/>
        <v>0.89845241571393286</v>
      </c>
      <c r="C12" s="45"/>
      <c r="D12" s="270">
        <f>'(6) PVB Calculation'!E17</f>
        <v>1251.4792826928006</v>
      </c>
      <c r="E12" s="271">
        <f>$B12*D12</f>
        <v>1124.3945847512866</v>
      </c>
      <c r="F12" s="270">
        <f>'(2) LCC Calculation'!Q22</f>
        <v>1316.875</v>
      </c>
      <c r="G12" s="279">
        <f t="shared" ref="G12:G40" si="6">F12*B12</f>
        <v>1183.1495249432853</v>
      </c>
      <c r="H12" s="272">
        <f t="shared" si="3"/>
        <v>-65.395717307199448</v>
      </c>
      <c r="I12" s="273">
        <f>E12-G12</f>
        <v>-58.754940191998685</v>
      </c>
      <c r="J12" s="274"/>
      <c r="K12" s="270">
        <f>'(6) PVB Calculation'!I17</f>
        <v>2851.1228011896965</v>
      </c>
      <c r="L12" s="279">
        <f t="shared" si="4"/>
        <v>2561.598168225958</v>
      </c>
      <c r="M12" s="270">
        <f>'(2) LCC Calculation'!$AB22</f>
        <v>-979.20000000000027</v>
      </c>
      <c r="N12" s="280">
        <f t="shared" si="5"/>
        <v>-879.76460546708336</v>
      </c>
      <c r="O12" s="272">
        <f>K12-M12</f>
        <v>3830.3228011896967</v>
      </c>
      <c r="P12" s="273">
        <f t="shared" ref="P12:P34" si="7">L12-N12</f>
        <v>3441.3627736930412</v>
      </c>
      <c r="Q12" s="36"/>
      <c r="R12" s="270">
        <f>'(6) PVB Calculation'!M17</f>
        <v>234.73495953600104</v>
      </c>
      <c r="S12" s="271">
        <f t="shared" ref="S12:S40" si="8">$B12*R12</f>
        <v>210.89819144763243</v>
      </c>
      <c r="T12" s="270">
        <f>'(2) LCC Calculation'!$AM22</f>
        <v>658.34999999999945</v>
      </c>
      <c r="U12" s="280">
        <f t="shared" ref="U12:U40" si="9">T12*B12</f>
        <v>591.49614788526719</v>
      </c>
      <c r="V12" s="272">
        <f t="shared" ref="V12:V27" si="10">R12-T12</f>
        <v>-423.61504046399841</v>
      </c>
      <c r="W12" s="273">
        <f t="shared" ref="W12:W20" si="11">S12-U12</f>
        <v>-380.59795643763476</v>
      </c>
      <c r="X12" s="36"/>
      <c r="Y12" s="36"/>
      <c r="Z12" s="36"/>
    </row>
    <row r="13" spans="1:76">
      <c r="A13" s="268">
        <v>3</v>
      </c>
      <c r="B13" s="269">
        <f t="shared" si="1"/>
        <v>0.85161366418382267</v>
      </c>
      <c r="C13" s="45"/>
      <c r="D13" s="270">
        <f>'(6) PVB Calculation'!E18</f>
        <v>1251.4792826928006</v>
      </c>
      <c r="E13" s="271">
        <f t="shared" si="2"/>
        <v>1065.7768575841578</v>
      </c>
      <c r="F13" s="270">
        <f>'(2) LCC Calculation'!Q23</f>
        <v>1316.875</v>
      </c>
      <c r="G13" s="279">
        <f t="shared" si="6"/>
        <v>1121.4687440220714</v>
      </c>
      <c r="H13" s="272">
        <f t="shared" si="3"/>
        <v>-65.395717307199448</v>
      </c>
      <c r="I13" s="273">
        <f t="shared" ref="I13:I40" si="12">E13-G13</f>
        <v>-55.691886437913581</v>
      </c>
      <c r="J13" s="274"/>
      <c r="K13" s="270">
        <f>'(6) PVB Calculation'!I18</f>
        <v>2851.1228011896965</v>
      </c>
      <c r="L13" s="279">
        <f t="shared" si="4"/>
        <v>2428.0551357592021</v>
      </c>
      <c r="M13" s="270">
        <f>'(2) LCC Calculation'!$AB23</f>
        <v>4616.9874999999993</v>
      </c>
      <c r="N13" s="280">
        <f t="shared" si="5"/>
        <v>3931.8896423659062</v>
      </c>
      <c r="O13" s="272">
        <f t="shared" ref="O13:O40" si="13">K13-M13</f>
        <v>-1765.8646988103028</v>
      </c>
      <c r="P13" s="273">
        <f t="shared" si="7"/>
        <v>-1503.8345066067041</v>
      </c>
      <c r="Q13" s="36"/>
      <c r="R13" s="270">
        <f>'(6) PVB Calculation'!M18</f>
        <v>234.73495953600104</v>
      </c>
      <c r="S13" s="271">
        <f t="shared" si="8"/>
        <v>199.90349900249518</v>
      </c>
      <c r="T13" s="270">
        <f>'(2) LCC Calculation'!$AM23</f>
        <v>338.53749999999945</v>
      </c>
      <c r="U13" s="280">
        <f t="shared" si="9"/>
        <v>288.30316083863039</v>
      </c>
      <c r="V13" s="272">
        <f t="shared" si="10"/>
        <v>-103.80254046399841</v>
      </c>
      <c r="W13" s="273">
        <f t="shared" si="11"/>
        <v>-88.399661836135209</v>
      </c>
      <c r="X13" s="36"/>
      <c r="Y13" s="36"/>
      <c r="Z13" s="36"/>
    </row>
    <row r="14" spans="1:76">
      <c r="A14" s="268">
        <v>4</v>
      </c>
      <c r="B14" s="269">
        <f t="shared" si="1"/>
        <v>0.80721674330220161</v>
      </c>
      <c r="C14" s="45"/>
      <c r="D14" s="270">
        <f>'(6) PVB Calculation'!E19</f>
        <v>1251.4792826928006</v>
      </c>
      <c r="E14" s="271">
        <f t="shared" si="2"/>
        <v>1010.2150308854577</v>
      </c>
      <c r="F14" s="270">
        <f>'(2) LCC Calculation'!Q24</f>
        <v>1316.875</v>
      </c>
      <c r="G14" s="279">
        <f t="shared" si="6"/>
        <v>1063.0035488360868</v>
      </c>
      <c r="H14" s="272">
        <f t="shared" si="3"/>
        <v>-65.395717307199448</v>
      </c>
      <c r="I14" s="273">
        <f>E14-G14</f>
        <v>-52.788517950629057</v>
      </c>
      <c r="J14" s="274"/>
      <c r="K14" s="270">
        <f>'(6) PVB Calculation'!I19</f>
        <v>2851.1228011896965</v>
      </c>
      <c r="L14" s="279">
        <f t="shared" si="4"/>
        <v>2301.4740623309972</v>
      </c>
      <c r="M14" s="270">
        <f>'(2) LCC Calculation'!$AB24</f>
        <v>-979.20000000000027</v>
      </c>
      <c r="N14" s="280">
        <f t="shared" si="5"/>
        <v>-790.42663504151608</v>
      </c>
      <c r="O14" s="272">
        <f t="shared" si="13"/>
        <v>3830.3228011896967</v>
      </c>
      <c r="P14" s="273">
        <f t="shared" si="7"/>
        <v>3091.9006973725132</v>
      </c>
      <c r="Q14" s="36"/>
      <c r="R14" s="270">
        <f>'(6) PVB Calculation'!M19</f>
        <v>234.73495953600104</v>
      </c>
      <c r="S14" s="271">
        <f t="shared" si="8"/>
        <v>189.48198957582483</v>
      </c>
      <c r="T14" s="270">
        <f>'(2) LCC Calculation'!$AM24</f>
        <v>658.34999999999945</v>
      </c>
      <c r="U14" s="280">
        <f t="shared" si="9"/>
        <v>531.43114295300404</v>
      </c>
      <c r="V14" s="272">
        <f t="shared" si="10"/>
        <v>-423.61504046399841</v>
      </c>
      <c r="W14" s="273">
        <f t="shared" si="11"/>
        <v>-341.94915337717919</v>
      </c>
      <c r="X14" s="36"/>
      <c r="Y14" s="36"/>
      <c r="Z14" s="36"/>
    </row>
    <row r="15" spans="1:76">
      <c r="A15" s="268">
        <v>5</v>
      </c>
      <c r="B15" s="269">
        <f t="shared" si="1"/>
        <v>0.76513435384094941</v>
      </c>
      <c r="C15" s="45"/>
      <c r="D15" s="270">
        <f>'(6) PVB Calculation'!E20</f>
        <v>1251.4792826928006</v>
      </c>
      <c r="E15" s="271">
        <f t="shared" si="2"/>
        <v>957.54979230849085</v>
      </c>
      <c r="F15" s="270">
        <f>'(2) LCC Calculation'!Q25</f>
        <v>1316.875</v>
      </c>
      <c r="G15" s="279">
        <f t="shared" si="6"/>
        <v>1007.5863022143003</v>
      </c>
      <c r="H15" s="272">
        <f t="shared" si="3"/>
        <v>-65.395717307199448</v>
      </c>
      <c r="I15" s="273">
        <f t="shared" si="12"/>
        <v>-50.036509905809453</v>
      </c>
      <c r="J15" s="274"/>
      <c r="K15" s="270">
        <f>'(6) PVB Calculation'!I20</f>
        <v>2851.1228011896965</v>
      </c>
      <c r="L15" s="279">
        <f t="shared" si="4"/>
        <v>2181.4920022094761</v>
      </c>
      <c r="M15" s="270">
        <f>'(2) LCC Calculation'!$AB25</f>
        <v>1734</v>
      </c>
      <c r="N15" s="280">
        <f t="shared" si="5"/>
        <v>1326.7429695602063</v>
      </c>
      <c r="O15" s="272">
        <f t="shared" si="13"/>
        <v>1117.1228011896965</v>
      </c>
      <c r="P15" s="273">
        <f t="shared" si="7"/>
        <v>854.74903264926979</v>
      </c>
      <c r="Q15" s="36"/>
      <c r="R15" s="270">
        <f>'(6) PVB Calculation'!M20</f>
        <v>234.73495953600104</v>
      </c>
      <c r="S15" s="271">
        <f t="shared" si="8"/>
        <v>179.60378158845955</v>
      </c>
      <c r="T15" s="270">
        <f>'(2) LCC Calculation'!$AM25</f>
        <v>658.34999999999945</v>
      </c>
      <c r="U15" s="280">
        <f t="shared" si="9"/>
        <v>503.72620185118865</v>
      </c>
      <c r="V15" s="272">
        <f t="shared" si="10"/>
        <v>-423.61504046399841</v>
      </c>
      <c r="W15" s="273">
        <f t="shared" si="11"/>
        <v>-324.12242026272907</v>
      </c>
      <c r="X15" s="36"/>
      <c r="Y15" s="36"/>
      <c r="Z15" s="36"/>
    </row>
    <row r="16" spans="1:76">
      <c r="A16" s="268">
        <v>6</v>
      </c>
      <c r="B16" s="269">
        <f t="shared" si="1"/>
        <v>0.72524583302459655</v>
      </c>
      <c r="C16" s="45"/>
      <c r="D16" s="270">
        <f>'(6) PVB Calculation'!E21</f>
        <v>1251.4792826928006</v>
      </c>
      <c r="E16" s="271">
        <f t="shared" si="2"/>
        <v>907.63013488956472</v>
      </c>
      <c r="F16" s="270">
        <f>'(2) LCC Calculation'!Q26</f>
        <v>1316.875</v>
      </c>
      <c r="G16" s="279">
        <f t="shared" si="6"/>
        <v>955.05810636426554</v>
      </c>
      <c r="H16" s="272">
        <f t="shared" si="3"/>
        <v>-65.395717307199448</v>
      </c>
      <c r="I16" s="273">
        <f t="shared" si="12"/>
        <v>-47.427971474700826</v>
      </c>
      <c r="J16" s="274"/>
      <c r="K16" s="270">
        <f>'(6) PVB Calculation'!I21</f>
        <v>2851.1228011896965</v>
      </c>
      <c r="L16" s="279">
        <f t="shared" si="4"/>
        <v>2067.7649310042425</v>
      </c>
      <c r="M16" s="270">
        <f>'(2) LCC Calculation'!$AB26</f>
        <v>4616.9874999999993</v>
      </c>
      <c r="N16" s="280">
        <f t="shared" si="5"/>
        <v>3348.4509455016491</v>
      </c>
      <c r="O16" s="272">
        <f t="shared" si="13"/>
        <v>-1765.8646988103028</v>
      </c>
      <c r="P16" s="273">
        <f t="shared" si="7"/>
        <v>-1280.6860144974066</v>
      </c>
      <c r="Q16" s="36"/>
      <c r="R16" s="270">
        <f>'(6) PVB Calculation'!M21</f>
        <v>234.73495953600104</v>
      </c>
      <c r="S16" s="271">
        <f t="shared" si="8"/>
        <v>170.24055126868205</v>
      </c>
      <c r="T16" s="270">
        <f>'(2) LCC Calculation'!$AM26</f>
        <v>338.53749999999945</v>
      </c>
      <c r="U16" s="280">
        <f t="shared" si="9"/>
        <v>245.52291119756396</v>
      </c>
      <c r="V16" s="272">
        <f t="shared" si="10"/>
        <v>-103.80254046399841</v>
      </c>
      <c r="W16" s="273">
        <f t="shared" si="11"/>
        <v>-75.282359928881903</v>
      </c>
      <c r="X16" s="36"/>
      <c r="Y16" s="36"/>
      <c r="Z16" s="36"/>
    </row>
    <row r="17" spans="1:26">
      <c r="A17" s="268">
        <v>7</v>
      </c>
      <c r="B17" s="269">
        <f t="shared" si="1"/>
        <v>0.68743680855412004</v>
      </c>
      <c r="C17" s="45"/>
      <c r="D17" s="270">
        <f>'(6) PVB Calculation'!E22</f>
        <v>1251.4792826928006</v>
      </c>
      <c r="E17" s="271">
        <f t="shared" si="2"/>
        <v>860.3129240659382</v>
      </c>
      <c r="F17" s="270">
        <f>'(2) LCC Calculation'!Q27</f>
        <v>1316.875</v>
      </c>
      <c r="G17" s="279">
        <f t="shared" si="6"/>
        <v>905.26834726470679</v>
      </c>
      <c r="H17" s="272">
        <f t="shared" si="3"/>
        <v>-65.395717307199448</v>
      </c>
      <c r="I17" s="273">
        <f t="shared" si="12"/>
        <v>-44.955423198768585</v>
      </c>
      <c r="J17" s="274"/>
      <c r="K17" s="270">
        <f>'(6) PVB Calculation'!I22</f>
        <v>2851.1228011896965</v>
      </c>
      <c r="L17" s="279">
        <f t="shared" si="4"/>
        <v>1959.9667592457279</v>
      </c>
      <c r="M17" s="270">
        <f>'(2) LCC Calculation'!$AB27</f>
        <v>-979.20000000000027</v>
      </c>
      <c r="N17" s="280">
        <f t="shared" si="5"/>
        <v>-673.13812293619458</v>
      </c>
      <c r="O17" s="272">
        <f t="shared" si="13"/>
        <v>3830.3228011896967</v>
      </c>
      <c r="P17" s="273">
        <f t="shared" si="7"/>
        <v>2633.1048821819222</v>
      </c>
      <c r="Q17" s="36"/>
      <c r="R17" s="270">
        <f>'(6) PVB Calculation'!M22</f>
        <v>234.73495953600104</v>
      </c>
      <c r="S17" s="271">
        <f t="shared" si="8"/>
        <v>161.36545143950906</v>
      </c>
      <c r="T17" s="270">
        <f>'(2) LCC Calculation'!$AM27</f>
        <v>658.34999999999945</v>
      </c>
      <c r="U17" s="280">
        <f t="shared" si="9"/>
        <v>452.57402291160457</v>
      </c>
      <c r="V17" s="272">
        <f t="shared" si="10"/>
        <v>-423.61504046399841</v>
      </c>
      <c r="W17" s="273">
        <f t="shared" si="11"/>
        <v>-291.20857147209551</v>
      </c>
      <c r="X17" s="36"/>
      <c r="Y17" s="36"/>
      <c r="Z17" s="36"/>
    </row>
    <row r="18" spans="1:26">
      <c r="A18" s="268">
        <v>8</v>
      </c>
      <c r="B18" s="269">
        <f t="shared" si="1"/>
        <v>0.6515988706674124</v>
      </c>
      <c r="C18" s="45"/>
      <c r="D18" s="270">
        <f>'(6) PVB Calculation'!E23</f>
        <v>1251.4792826928006</v>
      </c>
      <c r="E18" s="271">
        <f t="shared" si="2"/>
        <v>815.46248726629221</v>
      </c>
      <c r="F18" s="270">
        <f>'(2) LCC Calculation'!Q28</f>
        <v>-376.25</v>
      </c>
      <c r="G18" s="279">
        <f>F18*B18</f>
        <v>-245.16407508861391</v>
      </c>
      <c r="H18" s="272">
        <f>D18-F18</f>
        <v>1627.7292826928006</v>
      </c>
      <c r="I18" s="273">
        <f>E18-G18</f>
        <v>1060.6265623549061</v>
      </c>
      <c r="J18" s="274"/>
      <c r="K18" s="270">
        <f>'(6) PVB Calculation'!I23</f>
        <v>2851.1228011896965</v>
      </c>
      <c r="L18" s="279">
        <f t="shared" si="4"/>
        <v>1857.7883973893156</v>
      </c>
      <c r="M18" s="270">
        <f>'(2) LCC Calculation'!$AB28</f>
        <v>-979.20000000000073</v>
      </c>
      <c r="N18" s="280">
        <f t="shared" si="5"/>
        <v>-638.04561415753074</v>
      </c>
      <c r="O18" s="272">
        <f t="shared" si="13"/>
        <v>3830.3228011896972</v>
      </c>
      <c r="P18" s="273">
        <f t="shared" si="7"/>
        <v>2495.8340115468463</v>
      </c>
      <c r="Q18" s="36"/>
      <c r="R18" s="270">
        <f>'(6) PVB Calculation'!M23</f>
        <v>234.73495953600104</v>
      </c>
      <c r="S18" s="271">
        <f t="shared" si="8"/>
        <v>152.95303453981901</v>
      </c>
      <c r="T18" s="270">
        <f>'(2) LCC Calculation'!$AM28</f>
        <v>658.34999999999945</v>
      </c>
      <c r="U18" s="280">
        <f t="shared" si="9"/>
        <v>428.9801165038906</v>
      </c>
      <c r="V18" s="272">
        <f t="shared" si="10"/>
        <v>-423.61504046399841</v>
      </c>
      <c r="W18" s="273">
        <f t="shared" si="11"/>
        <v>-276.02708196407161</v>
      </c>
      <c r="X18" s="36"/>
      <c r="Y18" s="36"/>
      <c r="Z18" s="36"/>
    </row>
    <row r="19" spans="1:26">
      <c r="A19" s="268">
        <v>9</v>
      </c>
      <c r="B19" s="269">
        <f t="shared" si="1"/>
        <v>0.6176292612961255</v>
      </c>
      <c r="C19" s="45"/>
      <c r="D19" s="270">
        <f>'(6) PVB Calculation'!E24</f>
        <v>1251.4792826928006</v>
      </c>
      <c r="E19" s="271">
        <f t="shared" si="2"/>
        <v>772.95022489695941</v>
      </c>
      <c r="F19" s="270">
        <f>'(2) LCC Calculation'!Q29</f>
        <v>1316.875</v>
      </c>
      <c r="G19" s="279">
        <f t="shared" si="6"/>
        <v>813.34053346933524</v>
      </c>
      <c r="H19" s="272">
        <f t="shared" si="3"/>
        <v>-65.395717307199448</v>
      </c>
      <c r="I19" s="273">
        <f t="shared" si="12"/>
        <v>-40.390308572375829</v>
      </c>
      <c r="J19" s="274"/>
      <c r="K19" s="270">
        <f>'(6) PVB Calculation'!I24</f>
        <v>2851.1228011896965</v>
      </c>
      <c r="L19" s="279">
        <f t="shared" si="4"/>
        <v>1760.9368695633323</v>
      </c>
      <c r="M19" s="270">
        <f>'(2) LCC Calculation'!$AB29</f>
        <v>4616.9874999999993</v>
      </c>
      <c r="N19" s="280">
        <f t="shared" si="5"/>
        <v>2851.5865790384446</v>
      </c>
      <c r="O19" s="272">
        <f t="shared" si="13"/>
        <v>-1765.8646988103028</v>
      </c>
      <c r="P19" s="273">
        <f t="shared" si="7"/>
        <v>-1090.6497094751123</v>
      </c>
      <c r="Q19" s="36"/>
      <c r="R19" s="270">
        <f>'(6) PVB Calculation'!M24</f>
        <v>234.73495953600104</v>
      </c>
      <c r="S19" s="271">
        <f t="shared" si="8"/>
        <v>144.97917965859622</v>
      </c>
      <c r="T19" s="270">
        <f>'(2) LCC Calculation'!$AM29</f>
        <v>338.53749999999945</v>
      </c>
      <c r="U19" s="280">
        <f t="shared" si="9"/>
        <v>209.09066604603674</v>
      </c>
      <c r="V19" s="272">
        <f t="shared" si="10"/>
        <v>-103.80254046399841</v>
      </c>
      <c r="W19" s="273">
        <f t="shared" si="11"/>
        <v>-64.111486387440522</v>
      </c>
      <c r="X19" s="36"/>
      <c r="Y19" s="36"/>
      <c r="Z19" s="36"/>
    </row>
    <row r="20" spans="1:26">
      <c r="A20" s="268">
        <v>10</v>
      </c>
      <c r="B20" s="269">
        <f t="shared" si="1"/>
        <v>0.58543057942760712</v>
      </c>
      <c r="C20" s="45"/>
      <c r="D20" s="270">
        <f>'(6) PVB Calculation'!E25</f>
        <v>1251.4792826928006</v>
      </c>
      <c r="E20" s="271">
        <f t="shared" si="2"/>
        <v>732.65424160849238</v>
      </c>
      <c r="F20" s="270">
        <f>'(2) LCC Calculation'!Q30</f>
        <v>1316.875</v>
      </c>
      <c r="G20" s="279">
        <f t="shared" si="6"/>
        <v>770.93889428373018</v>
      </c>
      <c r="H20" s="272">
        <f t="shared" si="3"/>
        <v>-65.395717307199448</v>
      </c>
      <c r="I20" s="273">
        <f t="shared" si="12"/>
        <v>-38.284652675237794</v>
      </c>
      <c r="J20" s="274"/>
      <c r="K20" s="270">
        <f>'(6) PVB Calculation'!I25</f>
        <v>2851.1228011896965</v>
      </c>
      <c r="L20" s="279">
        <f t="shared" si="4"/>
        <v>1669.1344735197463</v>
      </c>
      <c r="M20" s="270">
        <f>'(2) LCC Calculation'!$AB30</f>
        <v>1734</v>
      </c>
      <c r="N20" s="280">
        <f t="shared" si="5"/>
        <v>1015.1366247274708</v>
      </c>
      <c r="O20" s="272">
        <f t="shared" si="13"/>
        <v>1117.1228011896965</v>
      </c>
      <c r="P20" s="273">
        <f t="shared" si="7"/>
        <v>653.99784879227548</v>
      </c>
      <c r="Q20" s="36"/>
      <c r="R20" s="270">
        <f>'(6) PVB Calculation'!M25</f>
        <v>234.73495953600104</v>
      </c>
      <c r="S20" s="271">
        <f t="shared" si="8"/>
        <v>137.42102337307699</v>
      </c>
      <c r="T20" s="270">
        <f>'(2) LCC Calculation'!$AM30</f>
        <v>658.34999999999945</v>
      </c>
      <c r="U20" s="280">
        <f t="shared" si="9"/>
        <v>385.41822196616482</v>
      </c>
      <c r="V20" s="272">
        <f t="shared" si="10"/>
        <v>-423.61504046399841</v>
      </c>
      <c r="W20" s="273">
        <f t="shared" si="11"/>
        <v>-247.99719859308783</v>
      </c>
      <c r="X20" s="36"/>
      <c r="Y20" s="36"/>
      <c r="Z20" s="36"/>
    </row>
    <row r="21" spans="1:26">
      <c r="A21" s="268">
        <v>11</v>
      </c>
      <c r="B21" s="269">
        <f t="shared" si="1"/>
        <v>0.55491050182711577</v>
      </c>
      <c r="C21" s="45"/>
      <c r="D21" s="270">
        <f>'(6) PVB Calculation'!E26</f>
        <v>1251.4792826928006</v>
      </c>
      <c r="E21" s="271">
        <f t="shared" si="2"/>
        <v>694.45899678530088</v>
      </c>
      <c r="F21" s="270">
        <f>'(2) LCC Calculation'!Q31</f>
        <v>1316.875</v>
      </c>
      <c r="G21" s="279">
        <f t="shared" si="6"/>
        <v>730.74776709358309</v>
      </c>
      <c r="H21" s="272">
        <f t="shared" si="3"/>
        <v>-65.395717307199448</v>
      </c>
      <c r="I21" s="273">
        <f t="shared" si="12"/>
        <v>-36.28877030828221</v>
      </c>
      <c r="J21" s="274"/>
      <c r="K21" s="270">
        <f>'(6) PVB Calculation'!I26</f>
        <v>2851.1228011896965</v>
      </c>
      <c r="L21" s="279">
        <f t="shared" si="4"/>
        <v>1582.1179843789064</v>
      </c>
      <c r="M21" s="270">
        <f>'(2) LCC Calculation'!$AB31</f>
        <v>-979.20000000000027</v>
      </c>
      <c r="N21" s="280">
        <f t="shared" si="5"/>
        <v>-543.36836338911189</v>
      </c>
      <c r="O21" s="272">
        <f t="shared" si="13"/>
        <v>3830.3228011896967</v>
      </c>
      <c r="P21" s="273">
        <f t="shared" si="7"/>
        <v>2125.4863477680183</v>
      </c>
      <c r="Q21" s="36"/>
      <c r="R21" s="270">
        <f>'(6) PVB Calculation'!M26</f>
        <v>234.73495953600104</v>
      </c>
      <c r="S21" s="271">
        <f t="shared" si="8"/>
        <v>130.25689419249005</v>
      </c>
      <c r="T21" s="270">
        <f>'(2) LCC Calculation'!$AM31</f>
        <v>658.34999999999945</v>
      </c>
      <c r="U21" s="280">
        <f t="shared" si="9"/>
        <v>365.32532887788136</v>
      </c>
      <c r="V21" s="272">
        <f t="shared" si="10"/>
        <v>-423.61504046399841</v>
      </c>
      <c r="W21" s="273">
        <f t="shared" ref="W21:W34" si="14">S21-U21</f>
        <v>-235.06843468539131</v>
      </c>
      <c r="X21" s="36"/>
      <c r="Y21" s="36"/>
      <c r="Z21" s="36"/>
    </row>
    <row r="22" spans="1:26">
      <c r="A22" s="268">
        <v>12</v>
      </c>
      <c r="B22" s="269">
        <f t="shared" si="1"/>
        <v>0.5259815183195411</v>
      </c>
      <c r="C22" s="45"/>
      <c r="D22" s="270">
        <f>'(6) PVB Calculation'!E27</f>
        <v>1251.4792826928006</v>
      </c>
      <c r="E22" s="271">
        <f t="shared" si="2"/>
        <v>658.25497325620938</v>
      </c>
      <c r="F22" s="270">
        <f>'(2) LCC Calculation'!Q32</f>
        <v>1316.875</v>
      </c>
      <c r="G22" s="279">
        <f t="shared" si="6"/>
        <v>692.65191193704572</v>
      </c>
      <c r="H22" s="272">
        <f t="shared" si="3"/>
        <v>-65.395717307199448</v>
      </c>
      <c r="I22" s="273">
        <f t="shared" si="12"/>
        <v>-34.396938680836342</v>
      </c>
      <c r="J22" s="274"/>
      <c r="K22" s="270">
        <f>'(6) PVB Calculation'!I27</f>
        <v>2851.1228011896965</v>
      </c>
      <c r="L22" s="279">
        <f t="shared" si="4"/>
        <v>1499.6378998852197</v>
      </c>
      <c r="M22" s="270">
        <f>'(2) LCC Calculation'!$AB32</f>
        <v>4616.9874999999993</v>
      </c>
      <c r="N22" s="280">
        <f t="shared" si="5"/>
        <v>2428.450095312342</v>
      </c>
      <c r="O22" s="272">
        <f t="shared" si="13"/>
        <v>-1765.8646988103028</v>
      </c>
      <c r="P22" s="273">
        <f t="shared" si="7"/>
        <v>-928.81219542712233</v>
      </c>
      <c r="Q22" s="36"/>
      <c r="R22" s="270">
        <f>'(6) PVB Calculation'!M27</f>
        <v>234.73495953600104</v>
      </c>
      <c r="S22" s="271">
        <f t="shared" si="8"/>
        <v>123.46625041942187</v>
      </c>
      <c r="T22" s="270">
        <f>'(2) LCC Calculation'!$AM32</f>
        <v>338.53749999999945</v>
      </c>
      <c r="U22" s="280">
        <f t="shared" si="9"/>
        <v>178.06446825810136</v>
      </c>
      <c r="V22" s="272">
        <f t="shared" si="10"/>
        <v>-103.80254046399841</v>
      </c>
      <c r="W22" s="273">
        <f t="shared" si="14"/>
        <v>-54.598217838679489</v>
      </c>
      <c r="X22" s="36"/>
      <c r="Y22" s="36"/>
      <c r="Z22" s="36"/>
    </row>
    <row r="23" spans="1:26">
      <c r="A23" s="268">
        <v>13</v>
      </c>
      <c r="B23" s="269">
        <f t="shared" si="1"/>
        <v>0.49856068087160293</v>
      </c>
      <c r="C23" s="45"/>
      <c r="D23" s="270">
        <f>'(6) PVB Calculation'!E28</f>
        <v>1251.4792826928006</v>
      </c>
      <c r="E23" s="271">
        <f>$B23*D23</f>
        <v>623.93836327602787</v>
      </c>
      <c r="F23" s="270">
        <f>'(2) LCC Calculation'!Q33</f>
        <v>1316.875</v>
      </c>
      <c r="G23" s="279">
        <f>F23*B23</f>
        <v>656.54209662279209</v>
      </c>
      <c r="H23" s="272">
        <f t="shared" si="3"/>
        <v>-65.395717307199448</v>
      </c>
      <c r="I23" s="273">
        <f t="shared" si="12"/>
        <v>-32.603733346764216</v>
      </c>
      <c r="J23" s="274"/>
      <c r="K23" s="270">
        <f>'(6) PVB Calculation'!I28</f>
        <v>2851.1228011896965</v>
      </c>
      <c r="L23" s="279">
        <f>$B23*K23</f>
        <v>1421.4577250096868</v>
      </c>
      <c r="M23" s="270">
        <f>'(2) LCC Calculation'!$AB33</f>
        <v>-979.20000000000027</v>
      </c>
      <c r="N23" s="280">
        <f>$B23*M23</f>
        <v>-488.19061870947371</v>
      </c>
      <c r="O23" s="272">
        <f>K23-M23</f>
        <v>3830.3228011896967</v>
      </c>
      <c r="P23" s="273">
        <f>L23-N23</f>
        <v>1909.6483437191605</v>
      </c>
      <c r="Q23" s="36"/>
      <c r="R23" s="270">
        <f>'(6) PVB Calculation'!M28</f>
        <v>234.73495953600104</v>
      </c>
      <c r="S23" s="271">
        <f t="shared" si="8"/>
        <v>117.02962125063685</v>
      </c>
      <c r="T23" s="270">
        <f>'(2) LCC Calculation'!$AM33</f>
        <v>658.34999999999945</v>
      </c>
      <c r="U23" s="280">
        <f t="shared" si="9"/>
        <v>328.22742425181951</v>
      </c>
      <c r="V23" s="272">
        <f t="shared" si="10"/>
        <v>-423.61504046399841</v>
      </c>
      <c r="W23" s="273">
        <f t="shared" si="14"/>
        <v>-211.19780300118265</v>
      </c>
      <c r="X23" s="36"/>
      <c r="Y23" s="36"/>
      <c r="Z23" s="36"/>
    </row>
    <row r="24" spans="1:26">
      <c r="A24" s="268">
        <v>14</v>
      </c>
      <c r="B24" s="269">
        <f t="shared" si="1"/>
        <v>0.47256936575507386</v>
      </c>
      <c r="C24" s="45"/>
      <c r="D24" s="270">
        <f>'(6) PVB Calculation'!E29</f>
        <v>1251.4792826928006</v>
      </c>
      <c r="E24" s="271">
        <f t="shared" si="2"/>
        <v>591.41077087775159</v>
      </c>
      <c r="F24" s="270">
        <f>'(2) LCC Calculation'!Q34</f>
        <v>1316.875</v>
      </c>
      <c r="G24" s="279">
        <f t="shared" si="6"/>
        <v>622.31478352871284</v>
      </c>
      <c r="H24" s="272">
        <f t="shared" si="3"/>
        <v>-65.395717307199448</v>
      </c>
      <c r="I24" s="273">
        <f t="shared" si="12"/>
        <v>-30.904012650961249</v>
      </c>
      <c r="J24" s="274"/>
      <c r="K24" s="270">
        <f>'(6) PVB Calculation'!I29</f>
        <v>2851.1228011896965</v>
      </c>
      <c r="L24" s="279">
        <f t="shared" si="4"/>
        <v>1347.3532938480444</v>
      </c>
      <c r="M24" s="270">
        <f>'(2) LCC Calculation'!$AB34</f>
        <v>-979.20000000000027</v>
      </c>
      <c r="N24" s="280">
        <f t="shared" si="5"/>
        <v>-462.73992294736843</v>
      </c>
      <c r="O24" s="272">
        <f t="shared" si="13"/>
        <v>3830.3228011896967</v>
      </c>
      <c r="P24" s="273">
        <f t="shared" si="7"/>
        <v>1810.0932167954129</v>
      </c>
      <c r="Q24" s="36"/>
      <c r="R24" s="270">
        <f>'(6) PVB Calculation'!M29</f>
        <v>234.73495953600104</v>
      </c>
      <c r="S24" s="271">
        <f t="shared" si="8"/>
        <v>110.92855094847094</v>
      </c>
      <c r="T24" s="270">
        <f>'(2) LCC Calculation'!$AM34</f>
        <v>658.34999999999945</v>
      </c>
      <c r="U24" s="280">
        <f t="shared" si="9"/>
        <v>311.11604194485261</v>
      </c>
      <c r="V24" s="272">
        <f t="shared" si="10"/>
        <v>-423.61504046399841</v>
      </c>
      <c r="W24" s="273">
        <f t="shared" si="14"/>
        <v>-200.18749099638165</v>
      </c>
      <c r="X24" s="36"/>
      <c r="Y24" s="36"/>
      <c r="Z24" s="36"/>
    </row>
    <row r="25" spans="1:26">
      <c r="A25" s="268">
        <v>15</v>
      </c>
      <c r="B25" s="269">
        <f t="shared" si="1"/>
        <v>0.44793304810907481</v>
      </c>
      <c r="C25" s="45"/>
      <c r="D25" s="270">
        <f>'(6) PVB Calculation'!E30</f>
        <v>1251.4792826928006</v>
      </c>
      <c r="E25" s="271">
        <f t="shared" si="2"/>
        <v>560.57892974194465</v>
      </c>
      <c r="F25" s="270">
        <f>'(2) LCC Calculation'!Q35</f>
        <v>1316.875</v>
      </c>
      <c r="G25" s="279">
        <f t="shared" si="6"/>
        <v>589.87183272863786</v>
      </c>
      <c r="H25" s="272">
        <f t="shared" si="3"/>
        <v>-65.395717307199448</v>
      </c>
      <c r="I25" s="273">
        <f t="shared" si="12"/>
        <v>-29.292902986693207</v>
      </c>
      <c r="J25" s="274"/>
      <c r="K25" s="270">
        <f>'(6) PVB Calculation'!I30</f>
        <v>2851.1228011896965</v>
      </c>
      <c r="L25" s="279">
        <f t="shared" si="4"/>
        <v>1277.1121268701845</v>
      </c>
      <c r="M25" s="270">
        <f>'(2) LCC Calculation'!$AB35</f>
        <v>7330.1875</v>
      </c>
      <c r="N25" s="280">
        <f t="shared" si="5"/>
        <v>3283.4332300860387</v>
      </c>
      <c r="O25" s="272">
        <f t="shared" si="13"/>
        <v>-4479.0646988103035</v>
      </c>
      <c r="P25" s="273">
        <f t="shared" si="7"/>
        <v>-2006.3211032158542</v>
      </c>
      <c r="Q25" s="36"/>
      <c r="R25" s="270">
        <f>'(6) PVB Calculation'!M30</f>
        <v>234.73495953600104</v>
      </c>
      <c r="S25" s="271">
        <f>$B25*R25</f>
        <v>105.14554592272128</v>
      </c>
      <c r="T25" s="270">
        <f>'(2) LCC Calculation'!$AM35</f>
        <v>338.53749999999945</v>
      </c>
      <c r="U25" s="280">
        <f>T25*B25</f>
        <v>151.64213427422567</v>
      </c>
      <c r="V25" s="272">
        <f t="shared" si="10"/>
        <v>-103.80254046399841</v>
      </c>
      <c r="W25" s="273">
        <f t="shared" si="14"/>
        <v>-46.496588351504386</v>
      </c>
      <c r="X25" s="36"/>
      <c r="Y25" s="36"/>
      <c r="Z25" s="36"/>
    </row>
    <row r="26" spans="1:26">
      <c r="A26" s="268">
        <v>16</v>
      </c>
      <c r="B26" s="269">
        <f t="shared" si="1"/>
        <v>0.4245810882550472</v>
      </c>
      <c r="C26" s="45"/>
      <c r="D26" s="270">
        <f>'(6) PVB Calculation'!E31</f>
        <v>1251.4792826928006</v>
      </c>
      <c r="E26" s="271">
        <f t="shared" si="2"/>
        <v>531.35443577435512</v>
      </c>
      <c r="F26" s="270">
        <f>'(2) LCC Calculation'!Q36</f>
        <v>-376.25</v>
      </c>
      <c r="G26" s="279">
        <f t="shared" si="6"/>
        <v>-159.74863445596151</v>
      </c>
      <c r="H26" s="272">
        <f t="shared" si="3"/>
        <v>1627.7292826928006</v>
      </c>
      <c r="I26" s="273">
        <f t="shared" si="12"/>
        <v>691.10307023031669</v>
      </c>
      <c r="J26" s="274"/>
      <c r="K26" s="270">
        <f>'(6) PVB Calculation'!I31</f>
        <v>2851.1228011896965</v>
      </c>
      <c r="L26" s="279">
        <f t="shared" si="4"/>
        <v>1210.5328216778998</v>
      </c>
      <c r="M26" s="270">
        <f>'(2) LCC Calculation'!$AB36</f>
        <v>-979.20000000000073</v>
      </c>
      <c r="N26" s="280">
        <f t="shared" si="5"/>
        <v>-415.74980161934252</v>
      </c>
      <c r="O26" s="272">
        <f t="shared" si="13"/>
        <v>3830.3228011896972</v>
      </c>
      <c r="P26" s="273">
        <f t="shared" si="7"/>
        <v>1626.2826232972425</v>
      </c>
      <c r="Q26" s="36"/>
      <c r="R26" s="270">
        <f>'(6) PVB Calculation'!M31</f>
        <v>234.73495953600104</v>
      </c>
      <c r="S26" s="271">
        <f t="shared" si="8"/>
        <v>99.664024571299791</v>
      </c>
      <c r="T26" s="270">
        <f>'(2) LCC Calculation'!$AM36</f>
        <v>658.34999999999945</v>
      </c>
      <c r="U26" s="280">
        <f t="shared" si="9"/>
        <v>279.5229594527101</v>
      </c>
      <c r="V26" s="272">
        <f t="shared" si="10"/>
        <v>-423.61504046399841</v>
      </c>
      <c r="W26" s="273">
        <f t="shared" si="14"/>
        <v>-179.85893488141031</v>
      </c>
      <c r="X26" s="36"/>
      <c r="Y26" s="36"/>
      <c r="Z26" s="36"/>
    </row>
    <row r="27" spans="1:26">
      <c r="A27" s="268">
        <v>17</v>
      </c>
      <c r="B27" s="269">
        <f t="shared" si="1"/>
        <v>0.40244652915170354</v>
      </c>
      <c r="C27" s="45"/>
      <c r="D27" s="270">
        <f>'(6) PVB Calculation'!E32</f>
        <v>1251.4792826928006</v>
      </c>
      <c r="E27" s="271">
        <f t="shared" si="2"/>
        <v>503.65349362498119</v>
      </c>
      <c r="F27" s="270">
        <f>'(2) LCC Calculation'!Q37</f>
        <v>1316.875</v>
      </c>
      <c r="G27" s="279">
        <f t="shared" si="6"/>
        <v>529.97177307664958</v>
      </c>
      <c r="H27" s="272">
        <f t="shared" si="3"/>
        <v>-65.395717307199448</v>
      </c>
      <c r="I27" s="273">
        <f t="shared" si="12"/>
        <v>-26.318279451668388</v>
      </c>
      <c r="J27" s="274"/>
      <c r="K27" s="270">
        <f>'(6) PVB Calculation'!I32</f>
        <v>2851.1228011896965</v>
      </c>
      <c r="L27" s="279">
        <f t="shared" si="4"/>
        <v>1147.4244755240759</v>
      </c>
      <c r="M27" s="270">
        <f>'(2) LCC Calculation'!$AB37</f>
        <v>-979.20000000000027</v>
      </c>
      <c r="N27" s="280">
        <f t="shared" si="5"/>
        <v>-394.07564134534823</v>
      </c>
      <c r="O27" s="272">
        <f t="shared" si="13"/>
        <v>3830.3228011896967</v>
      </c>
      <c r="P27" s="273">
        <f t="shared" si="7"/>
        <v>1541.5001168694241</v>
      </c>
      <c r="Q27" s="36"/>
      <c r="R27" s="270">
        <f>'(6) PVB Calculation'!M32</f>
        <v>234.73495953600104</v>
      </c>
      <c r="S27" s="271">
        <f t="shared" si="8"/>
        <v>94.468269735829196</v>
      </c>
      <c r="T27" s="270">
        <f>'(2) LCC Calculation'!$AM37</f>
        <v>658.34999999999945</v>
      </c>
      <c r="U27" s="280">
        <f t="shared" si="9"/>
        <v>264.95067246702382</v>
      </c>
      <c r="V27" s="272">
        <f t="shared" si="10"/>
        <v>-423.61504046399841</v>
      </c>
      <c r="W27" s="273">
        <f t="shared" si="14"/>
        <v>-170.48240273119461</v>
      </c>
      <c r="X27" s="36"/>
      <c r="Y27" s="36"/>
      <c r="Z27" s="36"/>
    </row>
    <row r="28" spans="1:26">
      <c r="A28" s="268">
        <v>18</v>
      </c>
      <c r="B28" s="269">
        <f t="shared" si="1"/>
        <v>0.38146590440919764</v>
      </c>
      <c r="C28" s="45"/>
      <c r="D28" s="270">
        <f>'(6) PVB Calculation'!E33</f>
        <v>1251.4792826928006</v>
      </c>
      <c r="E28" s="271">
        <f t="shared" si="2"/>
        <v>477.39667642178307</v>
      </c>
      <c r="F28" s="270">
        <f>'(2) LCC Calculation'!Q38</f>
        <v>1316.875</v>
      </c>
      <c r="G28" s="279">
        <f t="shared" si="6"/>
        <v>502.34291286886213</v>
      </c>
      <c r="H28" s="272">
        <f t="shared" si="3"/>
        <v>-65.395717307199448</v>
      </c>
      <c r="I28" s="273">
        <f t="shared" si="12"/>
        <v>-24.946236447079059</v>
      </c>
      <c r="J28" s="274"/>
      <c r="K28" s="270">
        <f>'(6) PVB Calculation'!I33</f>
        <v>2851.1228011896965</v>
      </c>
      <c r="L28" s="279">
        <f t="shared" si="4"/>
        <v>1087.6061379375126</v>
      </c>
      <c r="M28" s="270">
        <f>'(2) LCC Calculation'!$AB38</f>
        <v>4616.9874999999993</v>
      </c>
      <c r="N28" s="280">
        <f t="shared" si="5"/>
        <v>1761.2233123334602</v>
      </c>
      <c r="O28" s="272">
        <f t="shared" si="13"/>
        <v>-1765.8646988103028</v>
      </c>
      <c r="P28" s="273">
        <f t="shared" si="7"/>
        <v>-673.61717439594759</v>
      </c>
      <c r="Q28" s="36"/>
      <c r="R28" s="270">
        <f>'(6) PVB Calculation'!M33</f>
        <v>234.73495953600104</v>
      </c>
      <c r="S28" s="271">
        <f t="shared" si="8"/>
        <v>89.543383635857055</v>
      </c>
      <c r="T28" s="270">
        <f>'(2) LCC Calculation'!$AM38</f>
        <v>338.53749999999945</v>
      </c>
      <c r="U28" s="280">
        <f t="shared" si="9"/>
        <v>129.14051361392853</v>
      </c>
      <c r="V28" s="272">
        <f>R28-T28</f>
        <v>-103.80254046399841</v>
      </c>
      <c r="W28" s="273">
        <f>S28-U28</f>
        <v>-39.597129978071479</v>
      </c>
      <c r="X28" s="36"/>
      <c r="Y28" s="36"/>
      <c r="Z28" s="36"/>
    </row>
    <row r="29" spans="1:26">
      <c r="A29" s="268">
        <v>19</v>
      </c>
      <c r="B29" s="269">
        <f t="shared" si="1"/>
        <v>0.36157905631203574</v>
      </c>
      <c r="C29" s="45"/>
      <c r="D29" s="270">
        <f>'(6) PVB Calculation'!E34</f>
        <v>1251.4792826928006</v>
      </c>
      <c r="E29" s="271">
        <f t="shared" si="2"/>
        <v>452.50869803012625</v>
      </c>
      <c r="F29" s="270">
        <f>'(2) LCC Calculation'!Q39</f>
        <v>1316.875</v>
      </c>
      <c r="G29" s="279">
        <f t="shared" si="6"/>
        <v>476.15441978091206</v>
      </c>
      <c r="H29" s="272">
        <f t="shared" si="3"/>
        <v>-65.395717307199448</v>
      </c>
      <c r="I29" s="273">
        <f t="shared" si="12"/>
        <v>-23.64572175078581</v>
      </c>
      <c r="J29" s="274"/>
      <c r="K29" s="270">
        <f>'(6) PVB Calculation'!I34</f>
        <v>2851.1228011896965</v>
      </c>
      <c r="L29" s="279">
        <f t="shared" si="4"/>
        <v>1030.9062918838983</v>
      </c>
      <c r="M29" s="270">
        <f>'(2) LCC Calculation'!$AB39</f>
        <v>-979.20000000000027</v>
      </c>
      <c r="N29" s="280">
        <f t="shared" si="5"/>
        <v>-354.05821194074548</v>
      </c>
      <c r="O29" s="272">
        <f t="shared" si="13"/>
        <v>3830.3228011896967</v>
      </c>
      <c r="P29" s="273">
        <f t="shared" si="7"/>
        <v>1384.9645038246438</v>
      </c>
      <c r="Q29" s="36"/>
      <c r="R29" s="270">
        <f>'(6) PVB Calculation'!M34</f>
        <v>234.73495953600104</v>
      </c>
      <c r="S29" s="271">
        <f t="shared" si="8"/>
        <v>84.875245152471152</v>
      </c>
      <c r="T29" s="270">
        <f>'(2) LCC Calculation'!$AM39</f>
        <v>658.34999999999945</v>
      </c>
      <c r="U29" s="280">
        <f t="shared" si="9"/>
        <v>238.04557172302853</v>
      </c>
      <c r="V29" s="272">
        <f t="shared" ref="V29:V40" si="15">R29-T29</f>
        <v>-423.61504046399841</v>
      </c>
      <c r="W29" s="273">
        <f t="shared" si="14"/>
        <v>-153.17032657055739</v>
      </c>
      <c r="X29" s="36"/>
      <c r="Y29" s="36"/>
      <c r="Z29" s="36"/>
    </row>
    <row r="30" spans="1:26">
      <c r="A30" s="268">
        <v>20</v>
      </c>
      <c r="B30" s="269">
        <f t="shared" si="1"/>
        <v>0.34272896332894381</v>
      </c>
      <c r="C30" s="45"/>
      <c r="D30" s="270">
        <f>'(6) PVB Calculation'!E35</f>
        <v>1251.4792826928006</v>
      </c>
      <c r="E30" s="271">
        <f t="shared" si="2"/>
        <v>428.91819718495373</v>
      </c>
      <c r="F30" s="270">
        <f>'(2) LCC Calculation'!Q40</f>
        <v>1316.875</v>
      </c>
      <c r="G30" s="279">
        <f t="shared" si="6"/>
        <v>451.3312035838029</v>
      </c>
      <c r="H30" s="272">
        <f t="shared" si="3"/>
        <v>-65.395717307199448</v>
      </c>
      <c r="I30" s="273">
        <f t="shared" si="12"/>
        <v>-22.413006398849177</v>
      </c>
      <c r="J30" s="274"/>
      <c r="K30" s="270">
        <f>'(6) PVB Calculation'!I35</f>
        <v>2851.1228011896965</v>
      </c>
      <c r="L30" s="279">
        <f t="shared" si="4"/>
        <v>977.16236197525905</v>
      </c>
      <c r="M30" s="270">
        <f>'(2) LCC Calculation'!$AB40</f>
        <v>1734</v>
      </c>
      <c r="N30" s="280">
        <f t="shared" si="5"/>
        <v>594.29202241238852</v>
      </c>
      <c r="O30" s="272">
        <f t="shared" si="13"/>
        <v>1117.1228011896965</v>
      </c>
      <c r="P30" s="273">
        <f t="shared" si="7"/>
        <v>382.87033956287053</v>
      </c>
      <c r="Q30" s="36"/>
      <c r="R30" s="270">
        <f>'(6) PVB Calculation'!M35</f>
        <v>234.73495953600104</v>
      </c>
      <c r="S30" s="271">
        <f t="shared" si="8"/>
        <v>80.450469338835205</v>
      </c>
      <c r="T30" s="270">
        <f>'(2) LCC Calculation'!$AM40</f>
        <v>658.34999999999945</v>
      </c>
      <c r="U30" s="280">
        <f t="shared" si="9"/>
        <v>225.63561300760998</v>
      </c>
      <c r="V30" s="272">
        <f t="shared" si="15"/>
        <v>-423.61504046399841</v>
      </c>
      <c r="W30" s="273">
        <f t="shared" si="14"/>
        <v>-145.18514366877477</v>
      </c>
      <c r="X30" s="36"/>
      <c r="Y30" s="36"/>
      <c r="Z30" s="36"/>
    </row>
    <row r="31" spans="1:26">
      <c r="A31" s="268">
        <v>21</v>
      </c>
      <c r="B31" s="269">
        <f t="shared" si="1"/>
        <v>0.32486157661511261</v>
      </c>
      <c r="C31" s="45"/>
      <c r="D31" s="270">
        <f>'(6) PVB Calculation'!E36</f>
        <v>1251.4792826928006</v>
      </c>
      <c r="E31" s="271">
        <f t="shared" si="2"/>
        <v>406.55753287673338</v>
      </c>
      <c r="F31" s="270">
        <f>'(2) LCC Calculation'!Q41</f>
        <v>1316.875</v>
      </c>
      <c r="G31" s="279">
        <f t="shared" si="6"/>
        <v>427.80208870502645</v>
      </c>
      <c r="H31" s="272">
        <f t="shared" si="3"/>
        <v>-65.395717307199448</v>
      </c>
      <c r="I31" s="273">
        <f t="shared" si="12"/>
        <v>-21.244555828293073</v>
      </c>
      <c r="J31" s="274"/>
      <c r="K31" s="270">
        <f>'(6) PVB Calculation'!I36</f>
        <v>2851.1228011896965</v>
      </c>
      <c r="L31" s="279">
        <f t="shared" si="4"/>
        <v>926.22024831778106</v>
      </c>
      <c r="M31" s="270">
        <f>'(2) LCC Calculation'!$AB41</f>
        <v>4616.9874999999993</v>
      </c>
      <c r="N31" s="280">
        <f t="shared" si="5"/>
        <v>1499.8818384622671</v>
      </c>
      <c r="O31" s="272">
        <f t="shared" si="13"/>
        <v>-1765.8646988103028</v>
      </c>
      <c r="P31" s="273">
        <f t="shared" si="7"/>
        <v>-573.66159014448601</v>
      </c>
      <c r="Q31" s="36"/>
      <c r="R31" s="270">
        <f>'(6) PVB Calculation'!M36</f>
        <v>234.73495953600104</v>
      </c>
      <c r="S31" s="271">
        <f t="shared" si="8"/>
        <v>76.256369041549959</v>
      </c>
      <c r="T31" s="270">
        <f>'(2) LCC Calculation'!$AM41</f>
        <v>338.53749999999945</v>
      </c>
      <c r="U31" s="280">
        <f t="shared" si="9"/>
        <v>109.97782599333851</v>
      </c>
      <c r="V31" s="272">
        <f t="shared" si="15"/>
        <v>-103.80254046399841</v>
      </c>
      <c r="W31" s="273">
        <f t="shared" si="14"/>
        <v>-33.721456951788554</v>
      </c>
      <c r="X31" s="36"/>
      <c r="Y31" s="36"/>
      <c r="Z31" s="36"/>
    </row>
    <row r="32" spans="1:26">
      <c r="A32" s="268">
        <v>22</v>
      </c>
      <c r="B32" s="269">
        <f t="shared" si="1"/>
        <v>0.30792566503802149</v>
      </c>
      <c r="C32" s="45"/>
      <c r="D32" s="270">
        <f>'(6) PVB Calculation'!E37</f>
        <v>1251.4792826928006</v>
      </c>
      <c r="E32" s="271">
        <f t="shared" si="2"/>
        <v>385.3625904044867</v>
      </c>
      <c r="F32" s="270">
        <f>'(2) LCC Calculation'!Q42</f>
        <v>1316.875</v>
      </c>
      <c r="G32" s="279">
        <f t="shared" si="6"/>
        <v>405.49961014694458</v>
      </c>
      <c r="H32" s="272">
        <f t="shared" si="3"/>
        <v>-65.395717307199448</v>
      </c>
      <c r="I32" s="273">
        <f t="shared" si="12"/>
        <v>-20.137019742457881</v>
      </c>
      <c r="J32" s="274"/>
      <c r="K32" s="270">
        <f>'(6) PVB Calculation'!I37</f>
        <v>2851.1228011896965</v>
      </c>
      <c r="L32" s="279">
        <f t="shared" si="4"/>
        <v>877.93388466140402</v>
      </c>
      <c r="M32" s="270">
        <f>'(2) LCC Calculation'!$AB42</f>
        <v>-979.20000000000027</v>
      </c>
      <c r="N32" s="280">
        <f t="shared" si="5"/>
        <v>-301.5208112052307</v>
      </c>
      <c r="O32" s="272">
        <f t="shared" si="13"/>
        <v>3830.3228011896967</v>
      </c>
      <c r="P32" s="273">
        <f t="shared" si="7"/>
        <v>1179.4546958666347</v>
      </c>
      <c r="Q32" s="36"/>
      <c r="R32" s="270">
        <f>'(6) PVB Calculation'!M37</f>
        <v>234.73495953600104</v>
      </c>
      <c r="S32" s="271">
        <f>$B32*R32</f>
        <v>72.280918522796185</v>
      </c>
      <c r="T32" s="270">
        <f>'(2) LCC Calculation'!$AM42</f>
        <v>658.34999999999945</v>
      </c>
      <c r="U32" s="280">
        <f>T32*B32</f>
        <v>202.72286157778129</v>
      </c>
      <c r="V32" s="272">
        <f t="shared" si="15"/>
        <v>-423.61504046399841</v>
      </c>
      <c r="W32" s="273">
        <f>S32-U32</f>
        <v>-130.4419430549851</v>
      </c>
      <c r="X32" s="36"/>
      <c r="Y32" s="36"/>
      <c r="Z32" s="36"/>
    </row>
    <row r="33" spans="1:26">
      <c r="A33" s="268">
        <v>23</v>
      </c>
      <c r="B33" s="269">
        <f t="shared" si="1"/>
        <v>0.29187266828248482</v>
      </c>
      <c r="C33" s="45"/>
      <c r="D33" s="270">
        <f>'(6) PVB Calculation'!E38</f>
        <v>1251.4792826928006</v>
      </c>
      <c r="E33" s="271">
        <f t="shared" si="2"/>
        <v>365.2725975397978</v>
      </c>
      <c r="F33" s="270">
        <f>'(2) LCC Calculation'!Q43</f>
        <v>1316.875</v>
      </c>
      <c r="G33" s="279">
        <f t="shared" si="6"/>
        <v>384.35982004449721</v>
      </c>
      <c r="H33" s="272">
        <f t="shared" si="3"/>
        <v>-65.395717307199448</v>
      </c>
      <c r="I33" s="273">
        <f t="shared" si="12"/>
        <v>-19.087222504699412</v>
      </c>
      <c r="J33" s="274"/>
      <c r="K33" s="270">
        <f>'(6) PVB Calculation'!I38</f>
        <v>2851.1228011896965</v>
      </c>
      <c r="L33" s="279">
        <f t="shared" si="4"/>
        <v>832.16481958426914</v>
      </c>
      <c r="M33" s="270">
        <f>'(2) LCC Calculation'!$AB43</f>
        <v>-979.20000000000027</v>
      </c>
      <c r="N33" s="280">
        <f t="shared" si="5"/>
        <v>-285.80171678220921</v>
      </c>
      <c r="O33" s="272">
        <f t="shared" si="13"/>
        <v>3830.3228011896967</v>
      </c>
      <c r="P33" s="273">
        <f t="shared" si="7"/>
        <v>1117.9665363664783</v>
      </c>
      <c r="Q33" s="36"/>
      <c r="R33" s="270">
        <f>'(6) PVB Calculation'!M38</f>
        <v>234.73495953600104</v>
      </c>
      <c r="S33" s="271">
        <f t="shared" si="8"/>
        <v>68.512718978953728</v>
      </c>
      <c r="T33" s="270">
        <f>'(2) LCC Calculation'!$AM43</f>
        <v>658.34999999999945</v>
      </c>
      <c r="U33" s="280">
        <f t="shared" si="9"/>
        <v>192.15437116377373</v>
      </c>
      <c r="V33" s="272">
        <f t="shared" si="15"/>
        <v>-423.61504046399841</v>
      </c>
      <c r="W33" s="273">
        <f t="shared" si="14"/>
        <v>-123.64165218482</v>
      </c>
      <c r="X33" s="36"/>
      <c r="Y33" s="36"/>
      <c r="Z33" s="36"/>
    </row>
    <row r="34" spans="1:26">
      <c r="A34" s="268">
        <v>24</v>
      </c>
      <c r="B34" s="269">
        <f t="shared" si="1"/>
        <v>0.2766565576137297</v>
      </c>
      <c r="C34" s="45"/>
      <c r="D34" s="270">
        <f>'(6) PVB Calculation'!E39</f>
        <v>1251.4792826928006</v>
      </c>
      <c r="E34" s="271">
        <f t="shared" si="2"/>
        <v>346.22995027468988</v>
      </c>
      <c r="F34" s="270">
        <f>'(2) LCC Calculation'!Q44</f>
        <v>-376.25</v>
      </c>
      <c r="G34" s="279">
        <f t="shared" si="6"/>
        <v>-104.0920298021658</v>
      </c>
      <c r="H34" s="272">
        <f t="shared" si="3"/>
        <v>1627.7292826928006</v>
      </c>
      <c r="I34" s="273">
        <f t="shared" si="12"/>
        <v>450.32198007685565</v>
      </c>
      <c r="J34" s="274"/>
      <c r="K34" s="270">
        <f>'(6) PVB Calculation'!I39</f>
        <v>2851.1228011896965</v>
      </c>
      <c r="L34" s="279">
        <f t="shared" si="4"/>
        <v>788.78181951115573</v>
      </c>
      <c r="M34" s="270">
        <f>'(2) LCC Calculation'!$AB44</f>
        <v>4616.9874999999993</v>
      </c>
      <c r="N34" s="280">
        <f t="shared" si="5"/>
        <v>1277.3198682956197</v>
      </c>
      <c r="O34" s="272">
        <f t="shared" si="13"/>
        <v>-1765.8646988103028</v>
      </c>
      <c r="P34" s="273">
        <f t="shared" si="7"/>
        <v>-488.53804878446397</v>
      </c>
      <c r="Q34" s="36"/>
      <c r="R34" s="270">
        <f>'(6) PVB Calculation'!M39</f>
        <v>234.73495953600104</v>
      </c>
      <c r="S34" s="271">
        <f t="shared" si="8"/>
        <v>64.940965856828186</v>
      </c>
      <c r="T34" s="270">
        <f>'(2) LCC Calculation'!$AM44</f>
        <v>338.53749999999945</v>
      </c>
      <c r="U34" s="280">
        <f t="shared" si="9"/>
        <v>93.658619373157862</v>
      </c>
      <c r="V34" s="272">
        <f t="shared" si="15"/>
        <v>-103.80254046399841</v>
      </c>
      <c r="W34" s="273">
        <f t="shared" si="14"/>
        <v>-28.717653516329676</v>
      </c>
      <c r="X34" s="36"/>
      <c r="Y34" s="36"/>
      <c r="Z34" s="36"/>
    </row>
    <row r="35" spans="1:26">
      <c r="A35" s="268">
        <v>25</v>
      </c>
      <c r="B35" s="269">
        <f t="shared" si="1"/>
        <v>0.26223370389926987</v>
      </c>
      <c r="C35" s="45"/>
      <c r="D35" s="270">
        <f>'(6) PVB Calculation'!E40</f>
        <v>1251.4792826928006</v>
      </c>
      <c r="E35" s="271">
        <f t="shared" si="2"/>
        <v>328.1800476537345</v>
      </c>
      <c r="F35" s="270">
        <f>'(2) LCC Calculation'!Q45</f>
        <v>1316.875</v>
      </c>
      <c r="G35" s="279">
        <f t="shared" si="6"/>
        <v>345.329008822351</v>
      </c>
      <c r="H35" s="272">
        <f t="shared" si="3"/>
        <v>-65.395717307199448</v>
      </c>
      <c r="I35" s="273">
        <f t="shared" si="12"/>
        <v>-17.148961168616495</v>
      </c>
      <c r="J35" s="274"/>
      <c r="K35" s="270">
        <f>'(6) PVB Calculation'!I40</f>
        <v>2851.1228011896965</v>
      </c>
      <c r="L35" s="279">
        <f t="shared" si="4"/>
        <v>747.66049242763575</v>
      </c>
      <c r="M35" s="270">
        <f>'(2) LCC Calculation'!$AB45</f>
        <v>1734</v>
      </c>
      <c r="N35" s="280">
        <f t="shared" si="5"/>
        <v>454.71324256133397</v>
      </c>
      <c r="O35" s="272">
        <f t="shared" si="13"/>
        <v>1117.1228011896965</v>
      </c>
      <c r="P35" s="273">
        <f>L35-N35</f>
        <v>292.94724986630177</v>
      </c>
      <c r="Q35" s="36"/>
      <c r="R35" s="270">
        <f>'(6) PVB Calculation'!M40</f>
        <v>234.73495953600104</v>
      </c>
      <c r="S35" s="271">
        <f t="shared" si="8"/>
        <v>61.555417873770793</v>
      </c>
      <c r="T35" s="270">
        <f>'(2) LCC Calculation'!$AM45</f>
        <v>658.34999999999945</v>
      </c>
      <c r="U35" s="280">
        <f t="shared" si="9"/>
        <v>172.64155896208416</v>
      </c>
      <c r="V35" s="272">
        <f t="shared" si="15"/>
        <v>-423.61504046399841</v>
      </c>
      <c r="W35" s="273">
        <f>S35-U35</f>
        <v>-111.08614108831337</v>
      </c>
      <c r="X35" s="36"/>
      <c r="Y35" s="36"/>
      <c r="Z35" s="36"/>
    </row>
    <row r="36" spans="1:26">
      <c r="A36" s="268">
        <v>26</v>
      </c>
      <c r="B36" s="269">
        <f t="shared" si="1"/>
        <v>0.24856275251115625</v>
      </c>
      <c r="C36" s="45"/>
      <c r="D36" s="270">
        <f>'(6) PVB Calculation'!E41</f>
        <v>1251.4792826928006</v>
      </c>
      <c r="E36" s="271">
        <f t="shared" si="2"/>
        <v>311.07113521680992</v>
      </c>
      <c r="F36" s="270">
        <f>'(2) LCC Calculation'!Q46</f>
        <v>1316.875</v>
      </c>
      <c r="G36" s="279">
        <f t="shared" si="6"/>
        <v>327.32607471312889</v>
      </c>
      <c r="H36" s="272">
        <f>D36-F36</f>
        <v>-65.395717307199448</v>
      </c>
      <c r="I36" s="273">
        <f t="shared" si="12"/>
        <v>-16.254939496318968</v>
      </c>
      <c r="J36" s="274"/>
      <c r="K36" s="270">
        <f>'(6) PVB Calculation'!I41</f>
        <v>2851.1228011896965</v>
      </c>
      <c r="L36" s="279">
        <f t="shared" si="4"/>
        <v>708.68293121102909</v>
      </c>
      <c r="M36" s="270">
        <f>'(2) LCC Calculation'!$AB46</f>
        <v>-979.20000000000027</v>
      </c>
      <c r="N36" s="280">
        <f t="shared" si="5"/>
        <v>-243.39264725892428</v>
      </c>
      <c r="O36" s="272">
        <f t="shared" si="13"/>
        <v>3830.3228011896967</v>
      </c>
      <c r="P36" s="273">
        <f t="shared" ref="P36:P39" si="16">L36-N36</f>
        <v>952.07557846995337</v>
      </c>
      <c r="Q36" s="36"/>
      <c r="R36" s="270">
        <f>'(6) PVB Calculation'!M41</f>
        <v>234.73495953600104</v>
      </c>
      <c r="S36" s="271">
        <f t="shared" si="8"/>
        <v>58.346367652863307</v>
      </c>
      <c r="T36" s="270">
        <f>'(2) LCC Calculation'!$AM46</f>
        <v>658.34999999999945</v>
      </c>
      <c r="U36" s="280">
        <f t="shared" si="9"/>
        <v>163.64128811571959</v>
      </c>
      <c r="V36" s="272">
        <f t="shared" si="15"/>
        <v>-423.61504046399841</v>
      </c>
      <c r="W36" s="273">
        <f t="shared" ref="W36:W39" si="17">S36-U36</f>
        <v>-105.29492046285628</v>
      </c>
      <c r="X36" s="36"/>
      <c r="Y36" s="36"/>
      <c r="Z36" s="36"/>
    </row>
    <row r="37" spans="1:26">
      <c r="A37" s="268">
        <v>27</v>
      </c>
      <c r="B37" s="269">
        <f t="shared" si="1"/>
        <v>0.23560450474991115</v>
      </c>
      <c r="C37" s="45"/>
      <c r="D37" s="270">
        <f>'(6) PVB Calculation'!E42</f>
        <v>1251.4792826928006</v>
      </c>
      <c r="E37" s="271">
        <f t="shared" si="2"/>
        <v>294.85415660361133</v>
      </c>
      <c r="F37" s="270">
        <f>'(2) LCC Calculation'!Q47</f>
        <v>1316.875</v>
      </c>
      <c r="G37" s="279">
        <f t="shared" si="6"/>
        <v>310.26168219253924</v>
      </c>
      <c r="H37" s="272">
        <f t="shared" si="3"/>
        <v>-65.395717307199448</v>
      </c>
      <c r="I37" s="273">
        <f t="shared" si="12"/>
        <v>-15.407525588927911</v>
      </c>
      <c r="J37" s="274"/>
      <c r="K37" s="270">
        <f>'(6) PVB Calculation'!I42</f>
        <v>2851.1228011896965</v>
      </c>
      <c r="L37" s="279">
        <f t="shared" si="4"/>
        <v>671.7373755554778</v>
      </c>
      <c r="M37" s="270">
        <f>'(2) LCC Calculation'!$AB47</f>
        <v>4616.9874999999993</v>
      </c>
      <c r="N37" s="280">
        <f t="shared" si="5"/>
        <v>1087.7830533740303</v>
      </c>
      <c r="O37" s="272">
        <f t="shared" si="13"/>
        <v>-1765.8646988103028</v>
      </c>
      <c r="P37" s="273">
        <f t="shared" si="16"/>
        <v>-416.04567781855246</v>
      </c>
      <c r="Q37" s="36"/>
      <c r="R37" s="270">
        <f>'(6) PVB Calculation'!M42</f>
        <v>234.73495953600104</v>
      </c>
      <c r="S37" s="271">
        <f t="shared" si="8"/>
        <v>55.304613888969961</v>
      </c>
      <c r="T37" s="270">
        <f>'(2) LCC Calculation'!$AM47</f>
        <v>338.53749999999945</v>
      </c>
      <c r="U37" s="280">
        <f t="shared" si="9"/>
        <v>79.760960026772921</v>
      </c>
      <c r="V37" s="272">
        <f t="shared" si="15"/>
        <v>-103.80254046399841</v>
      </c>
      <c r="W37" s="273">
        <f t="shared" si="17"/>
        <v>-24.45634613780296</v>
      </c>
      <c r="X37" s="36"/>
      <c r="Y37" s="36"/>
      <c r="Z37" s="36"/>
    </row>
    <row r="38" spans="1:26">
      <c r="A38" s="268">
        <v>28</v>
      </c>
      <c r="B38" s="269">
        <f t="shared" si="1"/>
        <v>0.22332180545015276</v>
      </c>
      <c r="C38" s="45"/>
      <c r="D38" s="270">
        <f>'(6) PVB Calculation'!E43</f>
        <v>1251.4792826928006</v>
      </c>
      <c r="E38" s="271">
        <f t="shared" si="2"/>
        <v>279.48261289441831</v>
      </c>
      <c r="F38" s="270">
        <f>'(2) LCC Calculation'!Q48</f>
        <v>1316.875</v>
      </c>
      <c r="G38" s="279">
        <f t="shared" si="6"/>
        <v>294.08690255216993</v>
      </c>
      <c r="H38" s="272">
        <f t="shared" si="3"/>
        <v>-65.395717307199448</v>
      </c>
      <c r="I38" s="273">
        <f t="shared" si="12"/>
        <v>-14.604289657751622</v>
      </c>
      <c r="J38" s="274"/>
      <c r="K38" s="270">
        <f>'(6) PVB Calculation'!I43</f>
        <v>2851.1228011896965</v>
      </c>
      <c r="L38" s="279">
        <f t="shared" si="4"/>
        <v>636.71789152177996</v>
      </c>
      <c r="M38" s="270">
        <f>'(2) LCC Calculation'!$AB48</f>
        <v>-979.20000000000027</v>
      </c>
      <c r="N38" s="280">
        <f t="shared" si="5"/>
        <v>-218.67671189678964</v>
      </c>
      <c r="O38" s="272">
        <f t="shared" si="13"/>
        <v>3830.3228011896967</v>
      </c>
      <c r="P38" s="273">
        <f t="shared" si="16"/>
        <v>855.39460341856966</v>
      </c>
      <c r="Q38" s="36"/>
      <c r="R38" s="270">
        <f>'(6) PVB Calculation'!M43</f>
        <v>234.73495953600104</v>
      </c>
      <c r="S38" s="271">
        <f t="shared" si="8"/>
        <v>52.421434965848306</v>
      </c>
      <c r="T38" s="270">
        <f>'(2) LCC Calculation'!$AM48</f>
        <v>658.34999999999945</v>
      </c>
      <c r="U38" s="280">
        <f t="shared" si="9"/>
        <v>147.02391061810795</v>
      </c>
      <c r="V38" s="272">
        <f t="shared" si="15"/>
        <v>-423.61504046399841</v>
      </c>
      <c r="W38" s="273">
        <f t="shared" si="17"/>
        <v>-94.602475652259642</v>
      </c>
      <c r="X38" s="36"/>
      <c r="Y38" s="36"/>
      <c r="Z38" s="36"/>
    </row>
    <row r="39" spans="1:26">
      <c r="A39" s="268">
        <v>29</v>
      </c>
      <c r="B39" s="269">
        <f t="shared" si="1"/>
        <v>0.21167943644564247</v>
      </c>
      <c r="C39" s="45"/>
      <c r="D39" s="270">
        <f>'(6) PVB Calculation'!E44</f>
        <v>1251.4792826928006</v>
      </c>
      <c r="E39" s="271">
        <f t="shared" si="2"/>
        <v>264.91242928380888</v>
      </c>
      <c r="F39" s="270">
        <f>'(2) LCC Calculation'!Q49</f>
        <v>1316.875</v>
      </c>
      <c r="G39" s="279">
        <f t="shared" si="6"/>
        <v>278.75535786935541</v>
      </c>
      <c r="H39" s="272">
        <f t="shared" si="3"/>
        <v>-65.395717307199448</v>
      </c>
      <c r="I39" s="273">
        <f t="shared" si="12"/>
        <v>-13.842928585546531</v>
      </c>
      <c r="J39" s="274"/>
      <c r="K39" s="270">
        <f>'(6) PVB Calculation'!I44</f>
        <v>2851.1228011896965</v>
      </c>
      <c r="L39" s="279">
        <f t="shared" si="4"/>
        <v>603.52406779315652</v>
      </c>
      <c r="M39" s="270">
        <f>'(2) LCC Calculation'!$AB49</f>
        <v>-979.20000000000027</v>
      </c>
      <c r="N39" s="280">
        <f t="shared" si="5"/>
        <v>-207.27650416757317</v>
      </c>
      <c r="O39" s="272">
        <f t="shared" si="13"/>
        <v>3830.3228011896967</v>
      </c>
      <c r="P39" s="273">
        <f t="shared" si="16"/>
        <v>810.80057196072971</v>
      </c>
      <c r="Q39" s="36"/>
      <c r="R39" s="270">
        <f>'(6) PVB Calculation'!M44</f>
        <v>234.73495953600104</v>
      </c>
      <c r="S39" s="279">
        <f t="shared" si="8"/>
        <v>49.688563948671387</v>
      </c>
      <c r="T39" s="270">
        <f>'(2) LCC Calculation'!$AM49</f>
        <v>658.34999999999945</v>
      </c>
      <c r="U39" s="280">
        <f t="shared" si="9"/>
        <v>139.35915698398861</v>
      </c>
      <c r="V39" s="272">
        <f t="shared" si="15"/>
        <v>-423.61504046399841</v>
      </c>
      <c r="W39" s="273">
        <f t="shared" si="17"/>
        <v>-89.670593035317225</v>
      </c>
      <c r="X39" s="36"/>
      <c r="Y39" s="36"/>
      <c r="Z39" s="36"/>
    </row>
    <row r="40" spans="1:26" ht="15.75" thickBot="1">
      <c r="A40" s="281">
        <v>30</v>
      </c>
      <c r="B40" s="282">
        <f t="shared" si="1"/>
        <v>0.20064401558828671</v>
      </c>
      <c r="C40" s="54"/>
      <c r="D40" s="283">
        <f>'(6) PVB Calculation'!E45</f>
        <v>1251.4792826928006</v>
      </c>
      <c r="E40" s="284">
        <f t="shared" si="2"/>
        <v>251.10182870503215</v>
      </c>
      <c r="F40" s="283">
        <f>'(2) LCC Calculation'!Q50</f>
        <v>1316.875</v>
      </c>
      <c r="G40" s="285">
        <f t="shared" si="6"/>
        <v>264.22308802782504</v>
      </c>
      <c r="H40" s="286">
        <f t="shared" si="3"/>
        <v>-65.395717307199448</v>
      </c>
      <c r="I40" s="287">
        <f t="shared" si="12"/>
        <v>-13.121259322792895</v>
      </c>
      <c r="J40" s="274"/>
      <c r="K40" s="283">
        <f>'(6) PVB Calculation'!I45</f>
        <v>2851.1228011896965</v>
      </c>
      <c r="L40" s="285">
        <f t="shared" si="4"/>
        <v>572.06072776602514</v>
      </c>
      <c r="M40" s="283">
        <f>'(2) LCC Calculation'!$AB50</f>
        <v>7330.1875</v>
      </c>
      <c r="N40" s="288">
        <f t="shared" si="5"/>
        <v>1470.7582550150644</v>
      </c>
      <c r="O40" s="286">
        <f t="shared" si="13"/>
        <v>-4479.0646988103035</v>
      </c>
      <c r="P40" s="287">
        <f>L40-N40</f>
        <v>-898.69752724903924</v>
      </c>
      <c r="Q40" s="36"/>
      <c r="R40" s="283">
        <f>'(6) PVB Calculation'!M45</f>
        <v>234.73495953600104</v>
      </c>
      <c r="S40" s="285">
        <f t="shared" si="8"/>
        <v>47.098164880257244</v>
      </c>
      <c r="T40" s="283">
        <f>'(2) LCC Calculation'!$AM50</f>
        <v>338.53749999999945</v>
      </c>
      <c r="U40" s="288">
        <f t="shared" si="9"/>
        <v>67.925523427219503</v>
      </c>
      <c r="V40" s="286">
        <f t="shared" si="15"/>
        <v>-103.80254046399841</v>
      </c>
      <c r="W40" s="287">
        <f>S40-U40</f>
        <v>-20.827358546962259</v>
      </c>
      <c r="X40" s="36"/>
      <c r="Y40" s="36"/>
      <c r="Z40" s="36"/>
    </row>
    <row r="41" spans="1:26" ht="19.5" customHeight="1">
      <c r="A41" s="39"/>
      <c r="B41" s="39"/>
      <c r="C41" s="54"/>
      <c r="D41" s="39"/>
      <c r="E41" s="39"/>
      <c r="F41" s="54"/>
      <c r="G41" s="39"/>
      <c r="H41" s="289"/>
      <c r="I41" s="39"/>
      <c r="J41" s="39"/>
      <c r="K41" s="36"/>
      <c r="L41" s="36"/>
      <c r="M41" s="36"/>
      <c r="N41" s="36"/>
      <c r="O41" s="36"/>
      <c r="P41" s="36"/>
      <c r="Q41" s="36"/>
      <c r="R41" s="36"/>
      <c r="S41" s="36"/>
      <c r="T41" s="36"/>
      <c r="U41" s="36"/>
      <c r="V41" s="36"/>
      <c r="W41" s="36"/>
      <c r="X41" s="36"/>
      <c r="Y41" s="36"/>
      <c r="Z41" s="36"/>
    </row>
    <row r="42" spans="1:26">
      <c r="A42" s="39"/>
      <c r="B42" s="39"/>
      <c r="C42" s="55"/>
      <c r="D42" s="39"/>
      <c r="E42" s="39"/>
      <c r="F42" s="54"/>
      <c r="G42" s="39"/>
      <c r="H42" s="39"/>
      <c r="I42" s="39"/>
      <c r="J42" s="39"/>
      <c r="K42" s="36"/>
      <c r="L42" s="36"/>
      <c r="M42" s="36"/>
      <c r="N42" s="36"/>
      <c r="O42" s="36"/>
      <c r="P42" s="36"/>
      <c r="Q42" s="36"/>
      <c r="R42" s="36"/>
      <c r="S42" s="36"/>
      <c r="T42" s="36"/>
      <c r="U42" s="36"/>
      <c r="V42" s="36"/>
      <c r="W42" s="36"/>
      <c r="X42" s="36"/>
      <c r="Y42" s="36"/>
      <c r="Z42" s="36"/>
    </row>
    <row r="43" spans="1:26">
      <c r="A43" s="36"/>
      <c r="B43" s="36"/>
      <c r="C43" s="55"/>
      <c r="D43" s="36"/>
      <c r="E43" s="36"/>
      <c r="F43" s="55"/>
      <c r="G43" s="36"/>
      <c r="H43" s="36"/>
      <c r="I43" s="36"/>
      <c r="J43" s="36"/>
      <c r="K43" s="36"/>
      <c r="L43" s="36"/>
      <c r="M43" s="36"/>
      <c r="N43" s="36"/>
      <c r="O43" s="36"/>
      <c r="P43" s="36"/>
      <c r="Q43" s="36"/>
      <c r="R43" s="36"/>
      <c r="S43" s="36"/>
      <c r="T43" s="36"/>
      <c r="U43" s="36"/>
      <c r="V43" s="36"/>
      <c r="W43" s="36"/>
      <c r="X43" s="36"/>
      <c r="Y43" s="36"/>
      <c r="Z43" s="36"/>
    </row>
    <row r="44" spans="1:26">
      <c r="A44" s="36"/>
      <c r="B44" s="36"/>
      <c r="C44" s="55"/>
      <c r="D44" s="36"/>
      <c r="E44" s="36"/>
      <c r="F44" s="55"/>
      <c r="G44" s="36"/>
      <c r="H44" s="36"/>
      <c r="I44" s="36"/>
      <c r="J44" s="36"/>
      <c r="K44" s="36"/>
      <c r="L44" s="36"/>
      <c r="M44" s="36"/>
      <c r="N44" s="36"/>
      <c r="O44" s="36"/>
      <c r="P44" s="36"/>
      <c r="Q44" s="36"/>
      <c r="R44" s="36"/>
      <c r="S44" s="36"/>
      <c r="T44" s="36"/>
      <c r="U44" s="36"/>
      <c r="V44" s="36"/>
      <c r="W44" s="36"/>
      <c r="X44" s="36"/>
      <c r="Y44" s="36"/>
      <c r="Z44" s="36"/>
    </row>
    <row r="45" spans="1:26">
      <c r="A45" s="36"/>
      <c r="B45" s="36"/>
      <c r="C45" s="55"/>
      <c r="D45" s="36"/>
      <c r="E45" s="36"/>
      <c r="F45" s="55"/>
      <c r="G45" s="36"/>
      <c r="H45" s="36"/>
      <c r="I45" s="36"/>
      <c r="J45" s="36"/>
      <c r="K45" s="36"/>
      <c r="L45" s="36"/>
      <c r="M45" s="36"/>
      <c r="N45" s="36"/>
      <c r="O45" s="36"/>
      <c r="P45" s="36"/>
      <c r="Q45" s="36"/>
      <c r="R45" s="36"/>
      <c r="S45" s="36"/>
      <c r="T45" s="36"/>
      <c r="U45" s="36"/>
      <c r="V45" s="36"/>
      <c r="W45" s="36"/>
      <c r="X45" s="36"/>
      <c r="Y45" s="36"/>
      <c r="Z45" s="36"/>
    </row>
    <row r="46" spans="1:26">
      <c r="A46" s="36"/>
      <c r="B46" s="36"/>
      <c r="C46" s="55"/>
      <c r="D46" s="36"/>
      <c r="E46" s="36"/>
      <c r="F46" s="55"/>
      <c r="G46" s="36"/>
      <c r="H46" s="36"/>
      <c r="I46" s="36"/>
      <c r="J46" s="36"/>
      <c r="K46" s="36"/>
      <c r="L46" s="36"/>
      <c r="M46" s="36"/>
      <c r="N46" s="36"/>
      <c r="O46" s="36"/>
      <c r="P46" s="36"/>
      <c r="Q46" s="36"/>
      <c r="R46" s="36"/>
      <c r="S46" s="36"/>
      <c r="T46" s="36"/>
      <c r="U46" s="36"/>
      <c r="V46" s="36"/>
      <c r="W46" s="36"/>
      <c r="X46" s="36"/>
      <c r="Y46" s="36"/>
      <c r="Z46" s="36"/>
    </row>
    <row r="47" spans="1:26">
      <c r="A47" s="36"/>
      <c r="B47" s="36"/>
      <c r="C47" s="55"/>
      <c r="D47" s="36"/>
      <c r="E47" s="36"/>
      <c r="F47" s="55"/>
      <c r="G47" s="36"/>
      <c r="H47" s="36"/>
      <c r="I47" s="36"/>
      <c r="J47" s="36"/>
      <c r="K47" s="36"/>
      <c r="L47" s="36"/>
      <c r="M47" s="36"/>
      <c r="N47" s="36"/>
      <c r="O47" s="36"/>
      <c r="P47" s="36"/>
      <c r="Q47" s="36"/>
      <c r="R47" s="36"/>
      <c r="S47" s="36"/>
      <c r="T47" s="36"/>
      <c r="U47" s="36"/>
      <c r="V47" s="36"/>
      <c r="W47" s="36"/>
      <c r="X47" s="36"/>
      <c r="Y47" s="36"/>
      <c r="Z47" s="36"/>
    </row>
    <row r="48" spans="1:26">
      <c r="A48" s="36"/>
      <c r="B48" s="36"/>
      <c r="C48" s="55"/>
      <c r="D48" s="36"/>
      <c r="E48" s="36"/>
      <c r="F48" s="55"/>
      <c r="G48" s="36"/>
      <c r="H48" s="36"/>
      <c r="I48" s="36"/>
      <c r="J48" s="36"/>
      <c r="K48" s="36"/>
      <c r="L48" s="36"/>
      <c r="M48" s="36"/>
      <c r="N48" s="36"/>
      <c r="O48" s="36"/>
      <c r="P48" s="36"/>
      <c r="Q48" s="36"/>
      <c r="R48" s="36"/>
      <c r="S48" s="36"/>
      <c r="T48" s="36"/>
      <c r="U48" s="36"/>
      <c r="V48" s="36"/>
      <c r="W48" s="36"/>
      <c r="X48" s="36"/>
      <c r="Y48" s="36"/>
      <c r="Z48" s="36"/>
    </row>
    <row r="49" spans="3:10" s="36" customFormat="1">
      <c r="C49" s="55"/>
      <c r="F49" s="55"/>
    </row>
    <row r="50" spans="3:10" s="36" customFormat="1">
      <c r="C50" s="55"/>
      <c r="F50" s="55"/>
    </row>
    <row r="51" spans="3:10" s="36" customFormat="1">
      <c r="C51" s="55"/>
      <c r="F51" s="55"/>
    </row>
    <row r="52" spans="3:10" s="36" customFormat="1">
      <c r="C52" s="55"/>
      <c r="F52" s="55"/>
      <c r="J52" s="39"/>
    </row>
    <row r="53" spans="3:10" s="36" customFormat="1">
      <c r="C53" s="55"/>
      <c r="F53" s="55"/>
      <c r="J53" s="39"/>
    </row>
    <row r="54" spans="3:10" s="36" customFormat="1">
      <c r="C54" s="55"/>
      <c r="F54" s="55"/>
      <c r="J54" s="39"/>
    </row>
    <row r="55" spans="3:10" s="36" customFormat="1">
      <c r="C55" s="55"/>
      <c r="F55" s="55"/>
      <c r="J55" s="39"/>
    </row>
    <row r="56" spans="3:10" s="36" customFormat="1">
      <c r="C56" s="55"/>
      <c r="F56" s="55"/>
    </row>
    <row r="57" spans="3:10" s="36" customFormat="1">
      <c r="C57" s="55"/>
      <c r="F57" s="55"/>
    </row>
    <row r="58" spans="3:10" s="36" customFormat="1">
      <c r="C58" s="55"/>
      <c r="F58" s="55"/>
    </row>
    <row r="59" spans="3:10" s="36" customFormat="1">
      <c r="C59" s="55"/>
      <c r="F59" s="55"/>
    </row>
    <row r="60" spans="3:10" s="36" customFormat="1">
      <c r="C60" s="55"/>
      <c r="F60" s="55"/>
    </row>
    <row r="61" spans="3:10" s="36" customFormat="1">
      <c r="C61" s="55"/>
      <c r="F61" s="55"/>
    </row>
    <row r="62" spans="3:10" s="36" customFormat="1">
      <c r="C62" s="55"/>
      <c r="F62" s="55"/>
    </row>
    <row r="63" spans="3:10" s="36" customFormat="1">
      <c r="C63" s="55"/>
      <c r="F63" s="55"/>
    </row>
    <row r="64" spans="3:10" s="36" customFormat="1">
      <c r="C64" s="55"/>
      <c r="F64" s="55"/>
    </row>
    <row r="65" spans="3:6" s="36" customFormat="1">
      <c r="C65" s="55"/>
      <c r="F65" s="55"/>
    </row>
    <row r="66" spans="3:6" s="36" customFormat="1">
      <c r="C66" s="55"/>
      <c r="F66" s="55"/>
    </row>
    <row r="67" spans="3:6" s="36" customFormat="1">
      <c r="C67" s="55"/>
      <c r="F67" s="55"/>
    </row>
    <row r="68" spans="3:6" s="36" customFormat="1">
      <c r="C68" s="55"/>
      <c r="F68" s="55"/>
    </row>
    <row r="69" spans="3:6" s="36" customFormat="1">
      <c r="C69" s="55"/>
      <c r="F69" s="55"/>
    </row>
    <row r="70" spans="3:6" s="36" customFormat="1">
      <c r="C70" s="55"/>
      <c r="F70" s="55"/>
    </row>
    <row r="71" spans="3:6" s="36" customFormat="1">
      <c r="C71" s="55"/>
      <c r="F71" s="55"/>
    </row>
    <row r="72" spans="3:6" s="36" customFormat="1">
      <c r="C72" s="55"/>
      <c r="F72" s="55"/>
    </row>
    <row r="73" spans="3:6" s="36" customFormat="1">
      <c r="C73" s="55"/>
      <c r="F73" s="55"/>
    </row>
    <row r="74" spans="3:6" s="36" customFormat="1">
      <c r="C74" s="55"/>
      <c r="F74" s="55"/>
    </row>
    <row r="75" spans="3:6" s="36" customFormat="1">
      <c r="C75" s="55"/>
      <c r="F75" s="55"/>
    </row>
    <row r="76" spans="3:6" s="36" customFormat="1">
      <c r="C76" s="55"/>
      <c r="F76" s="55"/>
    </row>
    <row r="77" spans="3:6" s="36" customFormat="1">
      <c r="C77" s="55"/>
      <c r="F77" s="55"/>
    </row>
    <row r="78" spans="3:6" s="36" customFormat="1">
      <c r="C78" s="55"/>
      <c r="F78" s="55"/>
    </row>
    <row r="79" spans="3:6" s="36" customFormat="1">
      <c r="C79" s="55"/>
      <c r="F79" s="55"/>
    </row>
    <row r="80" spans="3:6" s="36" customFormat="1">
      <c r="C80" s="55"/>
      <c r="F80" s="55"/>
    </row>
    <row r="81" spans="3:6" s="36" customFormat="1">
      <c r="C81" s="55"/>
      <c r="F81" s="55"/>
    </row>
    <row r="82" spans="3:6" s="36" customFormat="1">
      <c r="C82" s="55"/>
      <c r="F82" s="55"/>
    </row>
    <row r="83" spans="3:6" s="36" customFormat="1">
      <c r="C83" s="55"/>
      <c r="F83" s="55"/>
    </row>
    <row r="84" spans="3:6" s="36" customFormat="1">
      <c r="C84" s="55"/>
      <c r="F84" s="55"/>
    </row>
    <row r="85" spans="3:6" s="36" customFormat="1">
      <c r="C85" s="55"/>
      <c r="F85" s="55"/>
    </row>
    <row r="86" spans="3:6" s="36" customFormat="1">
      <c r="C86" s="55"/>
      <c r="F86" s="55"/>
    </row>
    <row r="87" spans="3:6" s="36" customFormat="1">
      <c r="C87" s="55"/>
      <c r="F87" s="55"/>
    </row>
    <row r="88" spans="3:6" s="36" customFormat="1">
      <c r="C88" s="55"/>
      <c r="F88" s="55"/>
    </row>
    <row r="89" spans="3:6" s="36" customFormat="1">
      <c r="C89" s="55"/>
      <c r="F89" s="55"/>
    </row>
    <row r="90" spans="3:6" s="36" customFormat="1">
      <c r="C90" s="55"/>
      <c r="F90" s="55"/>
    </row>
    <row r="91" spans="3:6" s="36" customFormat="1">
      <c r="C91" s="55"/>
      <c r="F91" s="55"/>
    </row>
    <row r="92" spans="3:6" s="36" customFormat="1">
      <c r="C92" s="55"/>
      <c r="F92" s="55"/>
    </row>
    <row r="93" spans="3:6" s="36" customFormat="1">
      <c r="C93" s="55"/>
      <c r="F93" s="55"/>
    </row>
    <row r="94" spans="3:6" s="36" customFormat="1">
      <c r="C94" s="55"/>
      <c r="F94" s="55"/>
    </row>
    <row r="95" spans="3:6" s="36" customFormat="1">
      <c r="C95" s="55"/>
      <c r="F95" s="55"/>
    </row>
    <row r="96" spans="3:6" s="36" customFormat="1">
      <c r="C96" s="55"/>
      <c r="F96" s="55"/>
    </row>
    <row r="97" spans="3:6" s="36" customFormat="1">
      <c r="C97" s="55"/>
      <c r="F97" s="55"/>
    </row>
    <row r="98" spans="3:6" s="36" customFormat="1">
      <c r="C98" s="55"/>
      <c r="F98" s="55"/>
    </row>
    <row r="99" spans="3:6" s="36" customFormat="1">
      <c r="C99" s="55"/>
      <c r="F99" s="55"/>
    </row>
    <row r="100" spans="3:6" s="36" customFormat="1">
      <c r="C100" s="55"/>
      <c r="F100" s="55"/>
    </row>
    <row r="101" spans="3:6" s="36" customFormat="1">
      <c r="C101" s="55"/>
      <c r="F101" s="55"/>
    </row>
    <row r="102" spans="3:6" s="36" customFormat="1">
      <c r="C102" s="55"/>
      <c r="F102" s="55"/>
    </row>
    <row r="103" spans="3:6" s="36" customFormat="1">
      <c r="C103" s="55"/>
      <c r="F103" s="55"/>
    </row>
    <row r="104" spans="3:6" s="36" customFormat="1">
      <c r="C104" s="55"/>
      <c r="F104" s="55"/>
    </row>
    <row r="105" spans="3:6" s="36" customFormat="1">
      <c r="C105" s="55"/>
      <c r="F105" s="55"/>
    </row>
    <row r="106" spans="3:6" s="36" customFormat="1">
      <c r="C106" s="55"/>
      <c r="F106" s="55"/>
    </row>
    <row r="107" spans="3:6" s="36" customFormat="1">
      <c r="C107" s="55"/>
      <c r="F107" s="55"/>
    </row>
    <row r="108" spans="3:6" s="36" customFormat="1">
      <c r="C108" s="55"/>
      <c r="F108" s="55"/>
    </row>
    <row r="109" spans="3:6" s="36" customFormat="1">
      <c r="C109" s="55"/>
      <c r="F109" s="55"/>
    </row>
    <row r="110" spans="3:6" s="36" customFormat="1">
      <c r="C110" s="55"/>
      <c r="F110" s="55"/>
    </row>
    <row r="111" spans="3:6" s="36" customFormat="1">
      <c r="C111" s="55"/>
      <c r="F111" s="55"/>
    </row>
    <row r="112" spans="3:6" s="36" customFormat="1">
      <c r="C112" s="55"/>
      <c r="F112" s="55"/>
    </row>
    <row r="113" spans="3:6" s="36" customFormat="1">
      <c r="C113" s="55"/>
      <c r="F113" s="55"/>
    </row>
    <row r="114" spans="3:6" s="36" customFormat="1">
      <c r="C114" s="55"/>
      <c r="F114" s="55"/>
    </row>
    <row r="115" spans="3:6" s="36" customFormat="1">
      <c r="C115" s="55"/>
      <c r="F115" s="55"/>
    </row>
    <row r="116" spans="3:6" s="36" customFormat="1">
      <c r="C116" s="55"/>
      <c r="F116" s="55"/>
    </row>
    <row r="117" spans="3:6" s="36" customFormat="1">
      <c r="C117" s="55"/>
      <c r="F117" s="55"/>
    </row>
    <row r="118" spans="3:6" s="36" customFormat="1">
      <c r="C118" s="55"/>
      <c r="F118" s="55"/>
    </row>
    <row r="119" spans="3:6" s="36" customFormat="1">
      <c r="C119" s="55"/>
      <c r="F119" s="55"/>
    </row>
    <row r="120" spans="3:6" s="36" customFormat="1">
      <c r="C120" s="55"/>
      <c r="F120" s="55"/>
    </row>
    <row r="121" spans="3:6" s="36" customFormat="1">
      <c r="C121" s="55"/>
      <c r="F121" s="55"/>
    </row>
    <row r="122" spans="3:6" s="36" customFormat="1">
      <c r="C122" s="55"/>
      <c r="F122" s="55"/>
    </row>
    <row r="123" spans="3:6" s="36" customFormat="1">
      <c r="C123" s="55"/>
      <c r="F123" s="55"/>
    </row>
    <row r="124" spans="3:6" s="36" customFormat="1">
      <c r="C124" s="55"/>
      <c r="F124" s="55"/>
    </row>
    <row r="125" spans="3:6" s="36" customFormat="1">
      <c r="C125" s="55"/>
      <c r="F125" s="55"/>
    </row>
    <row r="126" spans="3:6" s="36" customFormat="1">
      <c r="C126" s="55"/>
      <c r="F126" s="55"/>
    </row>
    <row r="127" spans="3:6" s="36" customFormat="1">
      <c r="C127" s="55"/>
      <c r="F127" s="55"/>
    </row>
    <row r="128" spans="3:6" s="36" customFormat="1">
      <c r="C128" s="55"/>
      <c r="F128" s="55"/>
    </row>
    <row r="129" spans="3:6" s="36" customFormat="1">
      <c r="C129" s="55"/>
      <c r="F129" s="55"/>
    </row>
    <row r="130" spans="3:6" s="36" customFormat="1">
      <c r="C130" s="55"/>
      <c r="F130" s="55"/>
    </row>
    <row r="131" spans="3:6" s="36" customFormat="1">
      <c r="C131" s="55"/>
      <c r="F131" s="55"/>
    </row>
    <row r="132" spans="3:6" s="36" customFormat="1">
      <c r="C132" s="55"/>
      <c r="F132" s="55"/>
    </row>
    <row r="133" spans="3:6" s="36" customFormat="1">
      <c r="C133" s="55"/>
      <c r="F133" s="55"/>
    </row>
    <row r="134" spans="3:6" s="36" customFormat="1">
      <c r="C134" s="55"/>
      <c r="F134" s="55"/>
    </row>
    <row r="135" spans="3:6" s="36" customFormat="1">
      <c r="C135" s="55"/>
      <c r="F135" s="55"/>
    </row>
    <row r="136" spans="3:6" s="36" customFormat="1">
      <c r="C136" s="55"/>
      <c r="F136" s="55"/>
    </row>
    <row r="137" spans="3:6" s="36" customFormat="1">
      <c r="C137" s="55"/>
      <c r="F137" s="55"/>
    </row>
    <row r="138" spans="3:6" s="36" customFormat="1">
      <c r="C138" s="55"/>
      <c r="F138" s="55"/>
    </row>
    <row r="139" spans="3:6" s="36" customFormat="1">
      <c r="C139" s="55"/>
      <c r="F139" s="55"/>
    </row>
    <row r="140" spans="3:6" s="36" customFormat="1">
      <c r="C140" s="55"/>
      <c r="F140" s="55"/>
    </row>
    <row r="141" spans="3:6" s="36" customFormat="1">
      <c r="C141" s="55"/>
      <c r="F141" s="55"/>
    </row>
    <row r="142" spans="3:6" s="36" customFormat="1">
      <c r="C142" s="55"/>
      <c r="F142" s="55"/>
    </row>
    <row r="143" spans="3:6" s="36" customFormat="1">
      <c r="C143" s="55"/>
      <c r="F143" s="55"/>
    </row>
    <row r="144" spans="3:6" s="36" customFormat="1">
      <c r="C144" s="55"/>
      <c r="F144" s="55"/>
    </row>
    <row r="145" spans="3:6" s="36" customFormat="1">
      <c r="C145" s="55"/>
      <c r="F145" s="55"/>
    </row>
    <row r="146" spans="3:6" s="36" customFormat="1">
      <c r="C146" s="55"/>
      <c r="F146" s="55"/>
    </row>
    <row r="147" spans="3:6" s="36" customFormat="1">
      <c r="C147" s="55"/>
      <c r="F147" s="55"/>
    </row>
    <row r="148" spans="3:6" s="36" customFormat="1">
      <c r="C148" s="55"/>
      <c r="F148" s="55"/>
    </row>
    <row r="149" spans="3:6" s="36" customFormat="1">
      <c r="C149" s="55"/>
      <c r="F149" s="55"/>
    </row>
    <row r="150" spans="3:6" s="36" customFormat="1">
      <c r="C150" s="55"/>
      <c r="F150" s="55"/>
    </row>
    <row r="151" spans="3:6" s="36" customFormat="1">
      <c r="C151" s="55"/>
      <c r="F151" s="55"/>
    </row>
    <row r="152" spans="3:6" s="36" customFormat="1">
      <c r="C152" s="55"/>
      <c r="F152" s="55"/>
    </row>
    <row r="153" spans="3:6" s="36" customFormat="1">
      <c r="C153" s="55"/>
      <c r="F153" s="55"/>
    </row>
    <row r="154" spans="3:6" s="36" customFormat="1">
      <c r="C154" s="55"/>
      <c r="F154" s="55"/>
    </row>
    <row r="155" spans="3:6" s="36" customFormat="1">
      <c r="C155" s="55"/>
      <c r="F155" s="55"/>
    </row>
    <row r="156" spans="3:6" s="36" customFormat="1">
      <c r="C156" s="55"/>
      <c r="F156" s="55"/>
    </row>
    <row r="157" spans="3:6" s="36" customFormat="1">
      <c r="C157" s="55"/>
      <c r="F157" s="55"/>
    </row>
    <row r="158" spans="3:6" s="36" customFormat="1">
      <c r="C158" s="55"/>
      <c r="F158" s="55"/>
    </row>
    <row r="159" spans="3:6" s="36" customFormat="1">
      <c r="C159" s="55"/>
      <c r="F159" s="55"/>
    </row>
    <row r="160" spans="3:6" s="36" customFormat="1">
      <c r="C160" s="55"/>
      <c r="F160" s="55"/>
    </row>
    <row r="161" spans="3:6" s="36" customFormat="1">
      <c r="C161" s="55"/>
      <c r="F161" s="55"/>
    </row>
    <row r="162" spans="3:6" s="36" customFormat="1">
      <c r="C162" s="55"/>
      <c r="F162" s="55"/>
    </row>
    <row r="163" spans="3:6" s="36" customFormat="1">
      <c r="C163" s="55"/>
      <c r="F163" s="55"/>
    </row>
    <row r="164" spans="3:6" s="36" customFormat="1">
      <c r="C164" s="55"/>
      <c r="F164" s="55"/>
    </row>
    <row r="165" spans="3:6" s="36" customFormat="1">
      <c r="C165" s="55"/>
      <c r="F165" s="55"/>
    </row>
    <row r="166" spans="3:6" s="36" customFormat="1">
      <c r="C166" s="55"/>
      <c r="F166" s="55"/>
    </row>
    <row r="167" spans="3:6" s="36" customFormat="1">
      <c r="C167" s="55"/>
      <c r="F167" s="55"/>
    </row>
    <row r="168" spans="3:6" s="36" customFormat="1">
      <c r="C168" s="55"/>
      <c r="F168" s="55"/>
    </row>
    <row r="169" spans="3:6" s="36" customFormat="1">
      <c r="C169" s="55"/>
      <c r="F169" s="55"/>
    </row>
    <row r="170" spans="3:6" s="36" customFormat="1">
      <c r="C170" s="55"/>
      <c r="F170" s="55"/>
    </row>
    <row r="171" spans="3:6" s="36" customFormat="1">
      <c r="C171" s="55"/>
      <c r="F171" s="55"/>
    </row>
    <row r="172" spans="3:6" s="36" customFormat="1">
      <c r="C172" s="55"/>
      <c r="F172" s="55"/>
    </row>
    <row r="173" spans="3:6" s="36" customFormat="1">
      <c r="C173" s="55"/>
      <c r="F173" s="55"/>
    </row>
    <row r="174" spans="3:6" s="36" customFormat="1">
      <c r="C174" s="55"/>
      <c r="F174" s="55"/>
    </row>
    <row r="175" spans="3:6" s="36" customFormat="1">
      <c r="C175" s="55"/>
      <c r="F175" s="55"/>
    </row>
    <row r="176" spans="3:6" s="36" customFormat="1">
      <c r="C176" s="55"/>
      <c r="F176" s="55"/>
    </row>
    <row r="177" spans="3:6" s="36" customFormat="1">
      <c r="C177" s="55"/>
      <c r="F177" s="55"/>
    </row>
    <row r="178" spans="3:6" s="36" customFormat="1">
      <c r="C178" s="55"/>
      <c r="F178" s="55"/>
    </row>
    <row r="179" spans="3:6" s="36" customFormat="1">
      <c r="C179" s="55"/>
      <c r="F179" s="55"/>
    </row>
    <row r="180" spans="3:6" s="36" customFormat="1">
      <c r="C180" s="55"/>
      <c r="F180" s="55"/>
    </row>
    <row r="181" spans="3:6" s="36" customFormat="1">
      <c r="C181" s="55"/>
      <c r="F181" s="55"/>
    </row>
    <row r="182" spans="3:6" s="36" customFormat="1">
      <c r="C182" s="55"/>
      <c r="F182" s="55"/>
    </row>
    <row r="183" spans="3:6" s="36" customFormat="1">
      <c r="C183" s="55"/>
      <c r="F183" s="55"/>
    </row>
    <row r="184" spans="3:6" s="36" customFormat="1">
      <c r="C184" s="55"/>
      <c r="F184" s="55"/>
    </row>
    <row r="185" spans="3:6" s="36" customFormat="1">
      <c r="C185" s="55"/>
      <c r="F185" s="55"/>
    </row>
    <row r="186" spans="3:6" s="36" customFormat="1">
      <c r="C186" s="55"/>
      <c r="F186" s="55"/>
    </row>
    <row r="187" spans="3:6" s="36" customFormat="1">
      <c r="C187" s="55"/>
      <c r="F187" s="55"/>
    </row>
    <row r="188" spans="3:6" s="36" customFormat="1">
      <c r="C188" s="55"/>
      <c r="F188" s="55"/>
    </row>
    <row r="189" spans="3:6" s="36" customFormat="1">
      <c r="C189" s="55"/>
      <c r="F189" s="55"/>
    </row>
    <row r="190" spans="3:6" s="36" customFormat="1">
      <c r="C190" s="55"/>
      <c r="F190" s="55"/>
    </row>
    <row r="191" spans="3:6" s="36" customFormat="1">
      <c r="C191" s="55"/>
      <c r="F191" s="55"/>
    </row>
    <row r="192" spans="3:6" s="36" customFormat="1">
      <c r="C192" s="55"/>
      <c r="F192" s="55"/>
    </row>
    <row r="193" spans="3:6" s="36" customFormat="1">
      <c r="C193" s="55"/>
      <c r="F193" s="55"/>
    </row>
    <row r="194" spans="3:6" s="36" customFormat="1">
      <c r="C194" s="55"/>
      <c r="F194" s="55"/>
    </row>
    <row r="195" spans="3:6" s="36" customFormat="1">
      <c r="C195" s="55"/>
      <c r="F195" s="55"/>
    </row>
    <row r="196" spans="3:6" s="36" customFormat="1">
      <c r="C196" s="55"/>
      <c r="F196" s="55"/>
    </row>
    <row r="197" spans="3:6" s="36" customFormat="1">
      <c r="C197" s="55"/>
      <c r="F197" s="55"/>
    </row>
    <row r="198" spans="3:6" s="36" customFormat="1">
      <c r="C198" s="55"/>
      <c r="F198" s="55"/>
    </row>
    <row r="199" spans="3:6" s="36" customFormat="1">
      <c r="C199" s="55"/>
      <c r="F199" s="55"/>
    </row>
    <row r="200" spans="3:6" s="36" customFormat="1">
      <c r="C200" s="55"/>
      <c r="F200" s="55"/>
    </row>
    <row r="201" spans="3:6" s="36" customFormat="1">
      <c r="C201" s="55"/>
      <c r="F201" s="55"/>
    </row>
    <row r="202" spans="3:6" s="36" customFormat="1">
      <c r="C202" s="55"/>
      <c r="F202" s="55"/>
    </row>
    <row r="203" spans="3:6" s="36" customFormat="1">
      <c r="C203" s="55"/>
      <c r="F203" s="55"/>
    </row>
    <row r="204" spans="3:6" s="36" customFormat="1">
      <c r="C204" s="55"/>
      <c r="F204" s="55"/>
    </row>
    <row r="205" spans="3:6" s="36" customFormat="1">
      <c r="C205" s="55"/>
      <c r="F205" s="55"/>
    </row>
    <row r="206" spans="3:6" s="36" customFormat="1">
      <c r="C206" s="55"/>
      <c r="F206" s="55"/>
    </row>
    <row r="207" spans="3:6" s="36" customFormat="1">
      <c r="C207" s="55"/>
      <c r="F207" s="55"/>
    </row>
    <row r="208" spans="3:6" s="36" customFormat="1">
      <c r="C208" s="55"/>
      <c r="F208" s="55"/>
    </row>
    <row r="209" spans="3:6" s="36" customFormat="1">
      <c r="C209" s="55"/>
      <c r="F209" s="55"/>
    </row>
    <row r="210" spans="3:6" s="36" customFormat="1">
      <c r="C210" s="55"/>
      <c r="F210" s="55"/>
    </row>
    <row r="211" spans="3:6" s="36" customFormat="1">
      <c r="C211" s="55"/>
      <c r="F211" s="55"/>
    </row>
    <row r="212" spans="3:6" s="36" customFormat="1">
      <c r="C212" s="55"/>
      <c r="F212" s="55"/>
    </row>
  </sheetData>
  <mergeCells count="18">
    <mergeCell ref="R7:S7"/>
    <mergeCell ref="T7:U7"/>
    <mergeCell ref="V7:W7"/>
    <mergeCell ref="O7:P7"/>
    <mergeCell ref="K7:L7"/>
    <mergeCell ref="M7:N7"/>
    <mergeCell ref="A6:B6"/>
    <mergeCell ref="D7:E7"/>
    <mergeCell ref="F7:G7"/>
    <mergeCell ref="H7:I7"/>
    <mergeCell ref="D4:I4"/>
    <mergeCell ref="A5:C5"/>
    <mergeCell ref="D5:I5"/>
    <mergeCell ref="K5:P5"/>
    <mergeCell ref="R5:W5"/>
    <mergeCell ref="A2:W2"/>
    <mergeCell ref="K4:P4"/>
    <mergeCell ref="R4:W4"/>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A43E-01DF-45D4-99BA-539616D53914}">
  <sheetPr>
    <tabColor rgb="FFCFAFE7"/>
  </sheetPr>
  <dimension ref="A1:BE142"/>
  <sheetViews>
    <sheetView zoomScale="70" zoomScaleNormal="70" workbookViewId="0">
      <selection activeCell="B12" sqref="B12:D12"/>
    </sheetView>
  </sheetViews>
  <sheetFormatPr defaultColWidth="9" defaultRowHeight="15"/>
  <cols>
    <col min="1" max="1" width="7" style="56" customWidth="1"/>
    <col min="2" max="2" width="11.28515625" style="5" customWidth="1"/>
    <col min="3" max="3" width="12.7109375" style="56" customWidth="1"/>
    <col min="4" max="4" width="11.85546875" style="5" bestFit="1" customWidth="1"/>
    <col min="5" max="5" width="3.42578125" style="5" customWidth="1"/>
    <col min="6" max="6" width="11" style="5" customWidth="1"/>
    <col min="7" max="7" width="12.7109375" style="5" customWidth="1"/>
    <col min="8" max="8" width="10.85546875" style="5" customWidth="1"/>
    <col min="9" max="9" width="2.85546875" style="5" customWidth="1"/>
    <col min="10" max="10" width="10.28515625" style="5" customWidth="1"/>
    <col min="11" max="11" width="10.85546875" style="5" customWidth="1"/>
    <col min="12" max="12" width="10.42578125" style="5" customWidth="1"/>
    <col min="13" max="13" width="9" style="5"/>
    <col min="14" max="14" width="2.42578125" style="293" customWidth="1"/>
    <col min="15" max="15" width="9" style="36"/>
    <col min="16" max="16" width="9" style="5"/>
    <col min="17" max="21" width="13.140625" style="36" customWidth="1"/>
    <col min="22" max="22" width="10.5703125" style="36" customWidth="1"/>
    <col min="23" max="29" width="13.140625" style="36" customWidth="1"/>
    <col min="30" max="31" width="9" style="36"/>
    <col min="32" max="45" width="12.140625" style="36" customWidth="1"/>
    <col min="46" max="57" width="9" style="36"/>
    <col min="58" max="16384" width="9" style="5"/>
  </cols>
  <sheetData>
    <row r="1" spans="1:57" s="149" customFormat="1" ht="27.95" customHeight="1">
      <c r="N1" s="292"/>
    </row>
    <row r="2" spans="1:57" s="36" customFormat="1" ht="22.9" customHeight="1">
      <c r="B2" s="1327" t="s">
        <v>302</v>
      </c>
      <c r="C2" s="1327"/>
      <c r="D2" s="1327"/>
      <c r="E2" s="1327"/>
      <c r="F2" s="1327"/>
      <c r="G2" s="1327"/>
      <c r="H2" s="1327"/>
      <c r="I2" s="1327"/>
      <c r="J2" s="1327"/>
      <c r="K2" s="1327"/>
      <c r="L2" s="1327"/>
      <c r="N2" s="293"/>
    </row>
    <row r="3" spans="1:57" s="36" customFormat="1" ht="22.9" customHeight="1">
      <c r="C3" s="301"/>
      <c r="I3" s="301"/>
      <c r="J3" s="301"/>
      <c r="K3" s="301"/>
      <c r="N3" s="293"/>
    </row>
    <row r="4" spans="1:57" s="36" customFormat="1" ht="22.9" customHeight="1">
      <c r="C4" s="301"/>
      <c r="I4" s="301"/>
      <c r="J4" s="301"/>
      <c r="K4" s="301"/>
      <c r="N4" s="293"/>
    </row>
    <row r="5" spans="1:57" s="36" customFormat="1" ht="22.9" customHeight="1">
      <c r="C5" s="301"/>
      <c r="I5" s="301"/>
      <c r="J5" s="301"/>
      <c r="K5" s="301"/>
      <c r="N5" s="293"/>
    </row>
    <row r="6" spans="1:57" s="36" customFormat="1" ht="22.9" customHeight="1">
      <c r="C6" s="301"/>
      <c r="I6" s="301"/>
      <c r="J6" s="301"/>
      <c r="K6" s="301"/>
      <c r="N6" s="293"/>
    </row>
    <row r="7" spans="1:57" s="36" customFormat="1" ht="22.9" customHeight="1" thickBot="1">
      <c r="C7" s="301"/>
      <c r="I7" s="301"/>
      <c r="J7" s="301"/>
      <c r="K7" s="301"/>
      <c r="N7" s="293"/>
    </row>
    <row r="8" spans="1:57" s="36" customFormat="1" ht="31.15" customHeight="1" thickTop="1">
      <c r="A8" s="588"/>
      <c r="B8" s="1349" t="s">
        <v>303</v>
      </c>
      <c r="C8" s="1350"/>
      <c r="D8" s="1350"/>
      <c r="E8" s="1350"/>
      <c r="F8" s="1350"/>
      <c r="G8" s="1350"/>
      <c r="H8" s="1350"/>
      <c r="I8" s="1350"/>
      <c r="J8" s="1350"/>
      <c r="K8" s="1350"/>
      <c r="L8" s="1351"/>
      <c r="N8" s="293"/>
    </row>
    <row r="9" spans="1:57" s="36" customFormat="1" ht="14.45" customHeight="1">
      <c r="A9" s="149"/>
      <c r="B9" s="594"/>
      <c r="C9" s="149"/>
      <c r="D9" s="149"/>
      <c r="E9" s="149"/>
      <c r="F9" s="149"/>
      <c r="G9" s="149"/>
      <c r="H9" s="587"/>
      <c r="I9" s="301"/>
      <c r="J9" s="301"/>
      <c r="K9" s="301"/>
      <c r="L9" s="588"/>
      <c r="N9" s="293"/>
    </row>
    <row r="10" spans="1:57" s="213" customFormat="1" ht="24.4" customHeight="1" thickBot="1">
      <c r="A10" s="303"/>
      <c r="B10" s="589"/>
      <c r="C10" s="590">
        <f>IRR(D17:D47)</f>
        <v>-0.14957357223530932</v>
      </c>
      <c r="D10" s="591"/>
      <c r="E10" s="592"/>
      <c r="F10" s="592"/>
      <c r="G10" s="590">
        <f>IRR(H17:H47)</f>
        <v>0.21337242490788144</v>
      </c>
      <c r="H10" s="592"/>
      <c r="I10" s="592"/>
      <c r="J10" s="592"/>
      <c r="K10" s="590">
        <f>IRR(L17:L47)</f>
        <v>3.15634085415053E-2</v>
      </c>
      <c r="L10" s="593"/>
      <c r="M10" s="212"/>
      <c r="N10" s="294"/>
      <c r="O10" s="212"/>
      <c r="P10" s="781"/>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row>
    <row r="11" spans="1:57" ht="24.4" customHeight="1" thickTop="1">
      <c r="A11" s="413"/>
      <c r="B11" s="127"/>
      <c r="C11" s="127"/>
      <c r="D11" s="127"/>
      <c r="F11" s="127"/>
      <c r="G11" s="127"/>
      <c r="H11" s="127"/>
      <c r="I11" s="36"/>
      <c r="J11" s="127"/>
      <c r="K11" s="127"/>
      <c r="L11" s="127"/>
      <c r="M11" s="36"/>
      <c r="P11" s="127"/>
    </row>
    <row r="12" spans="1:57" ht="22.9" customHeight="1">
      <c r="A12" s="218"/>
      <c r="B12" s="1328"/>
      <c r="C12" s="1328"/>
      <c r="D12" s="1328"/>
      <c r="E12" s="36"/>
      <c r="F12" s="1328"/>
      <c r="G12" s="1328"/>
      <c r="H12" s="1328"/>
      <c r="I12" s="36"/>
      <c r="J12" s="1328"/>
      <c r="K12" s="1328"/>
      <c r="L12" s="1328"/>
      <c r="M12" s="36"/>
      <c r="P12" s="1328"/>
      <c r="Q12" s="1328"/>
      <c r="R12" s="1328"/>
      <c r="S12" s="1328"/>
      <c r="T12" s="1328"/>
      <c r="U12" s="1328"/>
      <c r="V12" s="1328"/>
      <c r="W12" s="1328"/>
      <c r="X12" s="1328"/>
      <c r="Y12" s="1328"/>
      <c r="Z12" s="1328"/>
      <c r="AA12" s="1328"/>
      <c r="AB12" s="1328"/>
      <c r="AC12" s="1328"/>
    </row>
    <row r="13" spans="1:57" s="1" customFormat="1" ht="23.45" customHeight="1" thickBot="1">
      <c r="B13" s="1337" t="str">
        <f>'(1) Unit Cost Range ($)'!A8</f>
        <v>GSI 1 - Permeable pavement</v>
      </c>
      <c r="C13" s="1337"/>
      <c r="D13" s="1337"/>
      <c r="E13" s="79"/>
      <c r="F13" s="1325" t="str">
        <f>'(1) Unit Cost Range ($)'!A14</f>
        <v>GSI 2 - Rain garden</v>
      </c>
      <c r="G13" s="1325"/>
      <c r="H13" s="1325"/>
      <c r="I13" s="80"/>
      <c r="J13" s="1326" t="str">
        <f>'(1) Unit Cost Range ($)'!A20</f>
        <v>GSI 3 - Grassy ditch</v>
      </c>
      <c r="K13" s="1326"/>
      <c r="L13" s="1326"/>
      <c r="M13" s="9"/>
      <c r="N13" s="295"/>
      <c r="O13" s="9"/>
      <c r="P13" s="1348" t="str">
        <f>'(1) Unit Cost Range ($)'!A14</f>
        <v>GSI 2 - Rain garden</v>
      </c>
      <c r="Q13" s="1348"/>
      <c r="R13" s="1348"/>
      <c r="S13" s="1348"/>
      <c r="T13" s="1348"/>
      <c r="U13" s="1348"/>
      <c r="V13" s="1348"/>
      <c r="W13" s="1348"/>
      <c r="X13" s="1348"/>
      <c r="Y13" s="1348"/>
      <c r="Z13" s="1348"/>
      <c r="AA13" s="1348"/>
      <c r="AB13" s="1348"/>
      <c r="AC13" s="1348"/>
      <c r="AD13" s="9"/>
      <c r="AE13" s="1340" t="str">
        <f>'(1) Unit Cost Range ($)'!A20</f>
        <v>GSI 3 - Grassy ditch</v>
      </c>
      <c r="AF13" s="1340"/>
      <c r="AG13" s="1340"/>
      <c r="AH13" s="1340"/>
      <c r="AI13" s="1340"/>
      <c r="AJ13" s="1340"/>
      <c r="AK13" s="1340"/>
      <c r="AL13" s="1340"/>
      <c r="AM13" s="1340"/>
      <c r="AN13" s="1340"/>
      <c r="AO13" s="1340"/>
      <c r="AP13" s="1340"/>
      <c r="AQ13" s="1340"/>
      <c r="AR13" s="1340"/>
      <c r="AS13" s="1340"/>
      <c r="AT13" s="9"/>
      <c r="AU13" s="9"/>
      <c r="AV13" s="9"/>
      <c r="AW13" s="9"/>
      <c r="AX13" s="9"/>
      <c r="AY13" s="9"/>
      <c r="AZ13" s="9"/>
      <c r="BA13" s="9"/>
      <c r="BB13" s="9"/>
      <c r="BC13" s="9"/>
      <c r="BD13" s="9"/>
      <c r="BE13" s="9"/>
    </row>
    <row r="14" spans="1:57" s="36" customFormat="1" ht="27.6" customHeight="1" thickBot="1">
      <c r="A14" s="39"/>
      <c r="B14" s="245"/>
      <c r="C14" s="245"/>
      <c r="D14" s="246"/>
      <c r="N14" s="295"/>
      <c r="P14" s="316" t="s">
        <v>303</v>
      </c>
      <c r="Q14" s="317">
        <v>0</v>
      </c>
      <c r="R14" s="317">
        <v>5</v>
      </c>
      <c r="S14" s="317">
        <v>10</v>
      </c>
      <c r="T14" s="317">
        <v>15</v>
      </c>
      <c r="U14" s="317">
        <v>20</v>
      </c>
      <c r="V14" s="318">
        <f>G10*100</f>
        <v>21.337242490788142</v>
      </c>
      <c r="W14" s="317">
        <v>30</v>
      </c>
      <c r="X14" s="317">
        <v>45</v>
      </c>
      <c r="Y14" s="317">
        <v>50</v>
      </c>
      <c r="Z14" s="319">
        <v>55</v>
      </c>
      <c r="AA14" s="317">
        <v>60</v>
      </c>
      <c r="AB14" s="320">
        <v>65</v>
      </c>
      <c r="AC14" s="321">
        <v>70</v>
      </c>
      <c r="AD14" s="39"/>
      <c r="AE14" s="316" t="s">
        <v>303</v>
      </c>
      <c r="AF14" s="317">
        <v>0</v>
      </c>
      <c r="AG14" s="317">
        <v>1</v>
      </c>
      <c r="AH14" s="317">
        <v>0.5</v>
      </c>
      <c r="AI14" s="317">
        <v>1</v>
      </c>
      <c r="AJ14" s="317">
        <v>1.5</v>
      </c>
      <c r="AK14" s="317">
        <v>2</v>
      </c>
      <c r="AL14" s="317">
        <f>K10*100</f>
        <v>3.15634085415053</v>
      </c>
      <c r="AM14" s="317">
        <v>2.5</v>
      </c>
      <c r="AN14" s="317">
        <v>3</v>
      </c>
      <c r="AO14" s="317">
        <v>3.5</v>
      </c>
      <c r="AP14" s="317">
        <v>4</v>
      </c>
      <c r="AQ14" s="318">
        <v>4.5</v>
      </c>
      <c r="AR14" s="322">
        <v>5</v>
      </c>
      <c r="AS14" s="321">
        <v>6</v>
      </c>
    </row>
    <row r="15" spans="1:57" s="41" customFormat="1" ht="29.45" customHeight="1">
      <c r="A15" s="40"/>
      <c r="B15" s="299" t="s">
        <v>297</v>
      </c>
      <c r="C15" s="305" t="s">
        <v>121</v>
      </c>
      <c r="D15" s="835" t="s">
        <v>304</v>
      </c>
      <c r="E15" s="249"/>
      <c r="F15" s="299" t="s">
        <v>297</v>
      </c>
      <c r="G15" s="305" t="s">
        <v>121</v>
      </c>
      <c r="H15" s="835" t="s">
        <v>304</v>
      </c>
      <c r="I15" s="39"/>
      <c r="J15" s="299" t="s">
        <v>297</v>
      </c>
      <c r="K15" s="305" t="s">
        <v>121</v>
      </c>
      <c r="L15" s="835" t="s">
        <v>304</v>
      </c>
      <c r="M15" s="39"/>
      <c r="N15" s="296"/>
      <c r="O15" s="39"/>
      <c r="P15" s="1346" t="s">
        <v>112</v>
      </c>
      <c r="Q15" s="1344"/>
      <c r="R15" s="1344"/>
      <c r="S15" s="1344"/>
      <c r="T15" s="1344"/>
      <c r="U15" s="1344"/>
      <c r="V15" s="1344"/>
      <c r="W15" s="1344"/>
      <c r="X15" s="1344"/>
      <c r="Y15" s="1344"/>
      <c r="Z15" s="1344"/>
      <c r="AA15" s="1344"/>
      <c r="AB15" s="1344"/>
      <c r="AC15" s="1345"/>
      <c r="AD15" s="39"/>
      <c r="AE15" s="1341" t="s">
        <v>112</v>
      </c>
      <c r="AF15" s="1343" t="s">
        <v>305</v>
      </c>
      <c r="AG15" s="1344"/>
      <c r="AH15" s="1344"/>
      <c r="AI15" s="1344"/>
      <c r="AJ15" s="1344"/>
      <c r="AK15" s="1344"/>
      <c r="AL15" s="1344"/>
      <c r="AM15" s="1344"/>
      <c r="AN15" s="1344"/>
      <c r="AO15" s="1344"/>
      <c r="AP15" s="1344"/>
      <c r="AQ15" s="1344"/>
      <c r="AR15" s="1344"/>
      <c r="AS15" s="1345"/>
      <c r="AT15" s="39"/>
      <c r="AU15" s="39"/>
      <c r="AV15" s="39"/>
      <c r="AW15" s="39"/>
      <c r="AX15" s="39"/>
      <c r="AY15" s="39"/>
      <c r="AZ15" s="39"/>
      <c r="BA15" s="39"/>
      <c r="BB15" s="39"/>
      <c r="BC15" s="39"/>
      <c r="BD15" s="39"/>
      <c r="BE15" s="39"/>
    </row>
    <row r="16" spans="1:57" s="257" customFormat="1" ht="32.1" customHeight="1" thickBot="1">
      <c r="A16" s="42"/>
      <c r="B16" s="306" t="s">
        <v>123</v>
      </c>
      <c r="C16" s="302" t="s">
        <v>123</v>
      </c>
      <c r="D16" s="304" t="s">
        <v>123</v>
      </c>
      <c r="E16" s="255"/>
      <c r="F16" s="306" t="s">
        <v>123</v>
      </c>
      <c r="G16" s="302" t="s">
        <v>123</v>
      </c>
      <c r="H16" s="304" t="s">
        <v>123</v>
      </c>
      <c r="I16" s="250"/>
      <c r="J16" s="306" t="s">
        <v>123</v>
      </c>
      <c r="K16" s="302" t="s">
        <v>123</v>
      </c>
      <c r="L16" s="304" t="s">
        <v>123</v>
      </c>
      <c r="M16" s="250"/>
      <c r="N16" s="297"/>
      <c r="O16" s="250"/>
      <c r="P16" s="1347"/>
      <c r="Q16" s="311">
        <f t="shared" ref="Q16:Y16" si="0">SUM(Q17:Q47)</f>
        <v>33525.489035690902</v>
      </c>
      <c r="R16" s="311">
        <f t="shared" si="0"/>
        <v>14901.597425457809</v>
      </c>
      <c r="S16" s="311">
        <f t="shared" si="0"/>
        <v>6837.5398991618322</v>
      </c>
      <c r="T16" s="311">
        <f t="shared" si="0"/>
        <v>2782.931256994771</v>
      </c>
      <c r="U16" s="311">
        <f t="shared" ref="U16" si="1">SUM(U17:U47)</f>
        <v>457.81106414345328</v>
      </c>
      <c r="V16" s="311">
        <f t="shared" si="0"/>
        <v>5.9443650002322101E-10</v>
      </c>
      <c r="W16" s="311">
        <f t="shared" si="0"/>
        <v>-2053.36143236011</v>
      </c>
      <c r="X16" s="311">
        <f t="shared" si="0"/>
        <v>-3864.5878204229898</v>
      </c>
      <c r="Y16" s="311">
        <f t="shared" si="0"/>
        <v>-4250.2699568363114</v>
      </c>
      <c r="Z16" s="312">
        <f t="shared" ref="Z16" si="2">SUM(Z17:Z47)</f>
        <v>-4574.8292311871364</v>
      </c>
      <c r="AA16" s="311">
        <f>SUM(AA17:AA47)</f>
        <v>-4852.834736435505</v>
      </c>
      <c r="AB16" s="311">
        <f>SUM(AB17:AB47)</f>
        <v>-5094.4402071635641</v>
      </c>
      <c r="AC16" s="313">
        <f t="shared" ref="AC16" si="3">SUM(AC17:AC47)</f>
        <v>-5306.9511727366626</v>
      </c>
      <c r="AD16" s="250"/>
      <c r="AE16" s="1342"/>
      <c r="AF16" s="311">
        <f>SUM(AF17:AF47)</f>
        <v>-3357.1862139199529</v>
      </c>
      <c r="AG16" s="311">
        <f t="shared" ref="AG16:AH16" si="4">SUM(AG17:AG47)</f>
        <v>-2055.5137262864009</v>
      </c>
      <c r="AH16" s="311">
        <f t="shared" si="4"/>
        <v>-2672.6428842055648</v>
      </c>
      <c r="AI16" s="311">
        <f t="shared" ref="AI16" si="5">SUM(AI17:AI47)</f>
        <v>-2055.5137262864009</v>
      </c>
      <c r="AJ16" s="311">
        <f t="shared" ref="AJ16" si="6">SUM(AJ17:AJ47)</f>
        <v>-1498.1634548456311</v>
      </c>
      <c r="AK16" s="311">
        <f t="shared" ref="AK16" si="7">SUM(AK17:AK47)</f>
        <v>-993.90069670636137</v>
      </c>
      <c r="AL16" s="311">
        <f t="shared" ref="AL16" si="8">SUM(AL17:AL47)</f>
        <v>1.3491074923877022E-9</v>
      </c>
      <c r="AM16" s="311">
        <f t="shared" ref="AM16" si="9">SUM(AM17:AM47)</f>
        <v>-536.85358780096863</v>
      </c>
      <c r="AN16" s="311">
        <f t="shared" ref="AN16" si="10">SUM(AN17:AN47)</f>
        <v>-121.86262466894615</v>
      </c>
      <c r="AO16" s="311">
        <f t="shared" ref="AO16" si="11">SUM(AO17:AO47)</f>
        <v>255.61172793352421</v>
      </c>
      <c r="AP16" s="311">
        <f t="shared" ref="AP16" si="12">SUM(AP17:AP47)</f>
        <v>599.5687960947306</v>
      </c>
      <c r="AQ16" s="311">
        <f t="shared" ref="AQ16" si="13">SUM(AQ17:AQ47)</f>
        <v>913.53662803945815</v>
      </c>
      <c r="AR16" s="311">
        <f t="shared" ref="AR16" si="14">SUM(AR17:AR47)</f>
        <v>1200.6316350377531</v>
      </c>
      <c r="AS16" s="313">
        <f>SUM(AS17:AS47)</f>
        <v>1704.9137384793137</v>
      </c>
      <c r="AT16" s="250"/>
      <c r="AU16" s="250"/>
      <c r="AV16" s="250"/>
      <c r="AW16" s="250"/>
      <c r="AX16" s="250"/>
      <c r="AY16" s="250"/>
      <c r="AZ16" s="250"/>
      <c r="BA16" s="250"/>
      <c r="BB16" s="250"/>
      <c r="BC16" s="250"/>
      <c r="BD16" s="250"/>
      <c r="BE16" s="250"/>
    </row>
    <row r="17" spans="1:45" ht="15.75" thickTop="1">
      <c r="A17" s="45"/>
      <c r="B17" s="270">
        <f>'(6) PVB Calculation'!D15</f>
        <v>8475.6</v>
      </c>
      <c r="C17" s="298">
        <f>'(2) LCC Calculation'!$Q20</f>
        <v>63962.5</v>
      </c>
      <c r="D17" s="273">
        <f>B17-C17</f>
        <v>-55486.9</v>
      </c>
      <c r="E17" s="274"/>
      <c r="F17" s="270">
        <f>'(6) PVB Calculation'!H15</f>
        <v>26556.880000000001</v>
      </c>
      <c r="G17" s="298">
        <f>'(2) LCC Calculation'!$AB20</f>
        <v>35700</v>
      </c>
      <c r="H17" s="273">
        <f>F17-G17</f>
        <v>-9143.119999999999</v>
      </c>
      <c r="I17" s="36"/>
      <c r="J17" s="270">
        <f>'(6) PVB Calculation'!L15</f>
        <v>9040.64</v>
      </c>
      <c r="K17" s="298">
        <f>'(2) LCC Calculation'!AM20</f>
        <v>2887.5</v>
      </c>
      <c r="L17" s="273">
        <f>J17-K17</f>
        <v>6153.1399999999994</v>
      </c>
      <c r="M17" s="36"/>
      <c r="P17" s="268">
        <v>0</v>
      </c>
      <c r="Q17" s="308">
        <f t="shared" ref="Q17:Z26" si="15">$H17/((1+Q$14/100)^$P17)</f>
        <v>-9143.119999999999</v>
      </c>
      <c r="R17" s="308">
        <f t="shared" si="15"/>
        <v>-9143.119999999999</v>
      </c>
      <c r="S17" s="308">
        <f t="shared" si="15"/>
        <v>-9143.119999999999</v>
      </c>
      <c r="T17" s="308">
        <f t="shared" si="15"/>
        <v>-9143.119999999999</v>
      </c>
      <c r="U17" s="308">
        <f t="shared" si="15"/>
        <v>-9143.119999999999</v>
      </c>
      <c r="V17" s="308">
        <f t="shared" si="15"/>
        <v>-9143.119999999999</v>
      </c>
      <c r="W17" s="308">
        <f t="shared" si="15"/>
        <v>-9143.119999999999</v>
      </c>
      <c r="X17" s="308">
        <f t="shared" si="15"/>
        <v>-9143.119999999999</v>
      </c>
      <c r="Y17" s="308">
        <f t="shared" si="15"/>
        <v>-9143.119999999999</v>
      </c>
      <c r="Z17" s="308">
        <f t="shared" si="15"/>
        <v>-9143.119999999999</v>
      </c>
      <c r="AA17" s="308">
        <f t="shared" ref="AA17:AC26" si="16">$H17/((1+AA$14/100)^$P17)</f>
        <v>-9143.119999999999</v>
      </c>
      <c r="AB17" s="308">
        <f t="shared" si="16"/>
        <v>-9143.119999999999</v>
      </c>
      <c r="AC17" s="309">
        <f t="shared" si="16"/>
        <v>-9143.119999999999</v>
      </c>
      <c r="AE17" s="268">
        <v>0</v>
      </c>
      <c r="AF17" s="308">
        <f t="shared" ref="AF17:AS26" si="17">$L17/((1+AF$14/100)^$AE17)</f>
        <v>6153.1399999999994</v>
      </c>
      <c r="AG17" s="308">
        <f t="shared" si="17"/>
        <v>6153.1399999999994</v>
      </c>
      <c r="AH17" s="308">
        <f t="shared" si="17"/>
        <v>6153.1399999999994</v>
      </c>
      <c r="AI17" s="308">
        <f t="shared" si="17"/>
        <v>6153.1399999999994</v>
      </c>
      <c r="AJ17" s="308">
        <f t="shared" si="17"/>
        <v>6153.1399999999994</v>
      </c>
      <c r="AK17" s="308">
        <f t="shared" si="17"/>
        <v>6153.1399999999994</v>
      </c>
      <c r="AL17" s="308">
        <f t="shared" si="17"/>
        <v>6153.1399999999994</v>
      </c>
      <c r="AM17" s="308">
        <f t="shared" si="17"/>
        <v>6153.1399999999994</v>
      </c>
      <c r="AN17" s="308">
        <f t="shared" si="17"/>
        <v>6153.1399999999994</v>
      </c>
      <c r="AO17" s="308">
        <f t="shared" si="17"/>
        <v>6153.1399999999994</v>
      </c>
      <c r="AP17" s="308">
        <f t="shared" si="17"/>
        <v>6153.1399999999994</v>
      </c>
      <c r="AQ17" s="308">
        <f t="shared" si="17"/>
        <v>6153.1399999999994</v>
      </c>
      <c r="AR17" s="308">
        <f t="shared" si="17"/>
        <v>6153.1399999999994</v>
      </c>
      <c r="AS17" s="309">
        <f t="shared" si="17"/>
        <v>6153.1399999999994</v>
      </c>
    </row>
    <row r="18" spans="1:45">
      <c r="A18" s="45"/>
      <c r="B18" s="270">
        <f>'(6) PVB Calculation'!E16</f>
        <v>1251.4792826928006</v>
      </c>
      <c r="C18" s="298">
        <f>'(2) LCC Calculation'!$Q21</f>
        <v>1316.875</v>
      </c>
      <c r="D18" s="273">
        <f t="shared" ref="D18:D47" si="18">B18-C18</f>
        <v>-65.395717307199448</v>
      </c>
      <c r="E18" s="274"/>
      <c r="F18" s="270">
        <f>'(6) PVB Calculation'!I16</f>
        <v>2851.1228011896965</v>
      </c>
      <c r="G18" s="298">
        <f>'(2) LCC Calculation'!$AB21</f>
        <v>-979.20000000000027</v>
      </c>
      <c r="H18" s="273">
        <f t="shared" ref="H18:H47" si="19">F18-G18</f>
        <v>3830.3228011896967</v>
      </c>
      <c r="I18" s="36"/>
      <c r="J18" s="270">
        <f>'(6) PVB Calculation'!M16</f>
        <v>234.73495953600104</v>
      </c>
      <c r="K18" s="298">
        <f>'(2) LCC Calculation'!$AM21</f>
        <v>658.34999999999945</v>
      </c>
      <c r="L18" s="273">
        <f t="shared" ref="L18:L47" si="20">J18-K18</f>
        <v>-423.61504046399841</v>
      </c>
      <c r="M18" s="36"/>
      <c r="P18" s="268">
        <v>1</v>
      </c>
      <c r="Q18" s="307">
        <f t="shared" si="15"/>
        <v>3830.3228011896967</v>
      </c>
      <c r="R18" s="307">
        <f t="shared" si="15"/>
        <v>3647.9264773235204</v>
      </c>
      <c r="S18" s="307">
        <f t="shared" si="15"/>
        <v>3482.1116374451785</v>
      </c>
      <c r="T18" s="307">
        <f t="shared" si="15"/>
        <v>3330.7154792953888</v>
      </c>
      <c r="U18" s="307">
        <f t="shared" si="15"/>
        <v>3191.9356676580805</v>
      </c>
      <c r="V18" s="307">
        <f t="shared" si="15"/>
        <v>3156.7577460650573</v>
      </c>
      <c r="W18" s="308">
        <f t="shared" si="15"/>
        <v>2946.4021547613052</v>
      </c>
      <c r="X18" s="308">
        <f t="shared" si="15"/>
        <v>2641.6019318549634</v>
      </c>
      <c r="Y18" s="308">
        <f t="shared" si="15"/>
        <v>2553.5485341264643</v>
      </c>
      <c r="Z18" s="308">
        <f t="shared" si="15"/>
        <v>2471.1760007675462</v>
      </c>
      <c r="AA18" s="308">
        <f t="shared" si="16"/>
        <v>2393.9517507435603</v>
      </c>
      <c r="AB18" s="308">
        <f t="shared" si="16"/>
        <v>2321.4077582967861</v>
      </c>
      <c r="AC18" s="309">
        <f t="shared" si="16"/>
        <v>2253.1310595233513</v>
      </c>
      <c r="AE18" s="268">
        <v>1</v>
      </c>
      <c r="AF18" s="308">
        <f t="shared" si="17"/>
        <v>-423.61504046399841</v>
      </c>
      <c r="AG18" s="308">
        <f t="shared" si="17"/>
        <v>-419.42083214257269</v>
      </c>
      <c r="AH18" s="308">
        <f t="shared" si="17"/>
        <v>-421.50750294925217</v>
      </c>
      <c r="AI18" s="308">
        <f t="shared" si="17"/>
        <v>-419.42083214257269</v>
      </c>
      <c r="AJ18" s="308">
        <f t="shared" si="17"/>
        <v>-417.35471966896398</v>
      </c>
      <c r="AK18" s="308">
        <f t="shared" si="17"/>
        <v>-415.30886319999843</v>
      </c>
      <c r="AL18" s="308">
        <f t="shared" si="17"/>
        <v>-410.65341883630231</v>
      </c>
      <c r="AM18" s="308">
        <f t="shared" si="17"/>
        <v>-413.28296630633997</v>
      </c>
      <c r="AN18" s="308">
        <f t="shared" si="17"/>
        <v>-411.27673831456156</v>
      </c>
      <c r="AO18" s="308">
        <f t="shared" si="17"/>
        <v>-409.28989416811442</v>
      </c>
      <c r="AP18" s="308">
        <f t="shared" si="17"/>
        <v>-407.32215429230615</v>
      </c>
      <c r="AQ18" s="308">
        <f t="shared" si="17"/>
        <v>-405.37324446315642</v>
      </c>
      <c r="AR18" s="308">
        <f t="shared" si="17"/>
        <v>-403.44289567999846</v>
      </c>
      <c r="AS18" s="309">
        <f t="shared" si="17"/>
        <v>-399.6368306264136</v>
      </c>
    </row>
    <row r="19" spans="1:45">
      <c r="A19" s="45"/>
      <c r="B19" s="270">
        <f>'(6) PVB Calculation'!E17</f>
        <v>1251.4792826928006</v>
      </c>
      <c r="C19" s="298">
        <f>'(2) LCC Calculation'!$Q22</f>
        <v>1316.875</v>
      </c>
      <c r="D19" s="273">
        <f t="shared" si="18"/>
        <v>-65.395717307199448</v>
      </c>
      <c r="E19" s="274"/>
      <c r="F19" s="270">
        <f>'(6) PVB Calculation'!I17</f>
        <v>2851.1228011896965</v>
      </c>
      <c r="G19" s="298">
        <f>'(2) LCC Calculation'!$AB22</f>
        <v>-979.20000000000027</v>
      </c>
      <c r="H19" s="273">
        <f t="shared" si="19"/>
        <v>3830.3228011896967</v>
      </c>
      <c r="I19" s="36"/>
      <c r="J19" s="270">
        <f>'(6) PVB Calculation'!M17</f>
        <v>234.73495953600104</v>
      </c>
      <c r="K19" s="298">
        <f>'(2) LCC Calculation'!$AM22</f>
        <v>658.34999999999945</v>
      </c>
      <c r="L19" s="273">
        <f t="shared" si="20"/>
        <v>-423.61504046399841</v>
      </c>
      <c r="M19" s="36"/>
      <c r="P19" s="268">
        <v>2</v>
      </c>
      <c r="Q19" s="307">
        <f t="shared" si="15"/>
        <v>3830.3228011896967</v>
      </c>
      <c r="R19" s="307">
        <f t="shared" si="15"/>
        <v>3474.2156926890671</v>
      </c>
      <c r="S19" s="307">
        <f t="shared" si="15"/>
        <v>3165.5560340410711</v>
      </c>
      <c r="T19" s="307">
        <f t="shared" si="15"/>
        <v>2896.2743298220776</v>
      </c>
      <c r="U19" s="307">
        <f t="shared" si="15"/>
        <v>2659.9463897150672</v>
      </c>
      <c r="V19" s="307">
        <f t="shared" si="15"/>
        <v>2601.6395966017744</v>
      </c>
      <c r="W19" s="308">
        <f t="shared" si="15"/>
        <v>2266.4631959702347</v>
      </c>
      <c r="X19" s="308">
        <f t="shared" si="15"/>
        <v>1821.7944357620436</v>
      </c>
      <c r="Y19" s="308">
        <f t="shared" si="15"/>
        <v>1702.3656894176429</v>
      </c>
      <c r="Z19" s="308">
        <f t="shared" si="15"/>
        <v>1594.3070972693845</v>
      </c>
      <c r="AA19" s="308">
        <f t="shared" si="16"/>
        <v>1496.2198442147251</v>
      </c>
      <c r="AB19" s="308">
        <f t="shared" si="16"/>
        <v>1406.913792907143</v>
      </c>
      <c r="AC19" s="309">
        <f t="shared" si="16"/>
        <v>1325.3712114843242</v>
      </c>
      <c r="AE19" s="268">
        <v>2</v>
      </c>
      <c r="AF19" s="308">
        <f t="shared" si="17"/>
        <v>-423.61504046399841</v>
      </c>
      <c r="AG19" s="308">
        <f t="shared" si="17"/>
        <v>-415.26815063621058</v>
      </c>
      <c r="AH19" s="308">
        <f t="shared" si="17"/>
        <v>-419.41045069577342</v>
      </c>
      <c r="AI19" s="308">
        <f t="shared" si="17"/>
        <v>-415.26815063621058</v>
      </c>
      <c r="AJ19" s="308">
        <f t="shared" si="17"/>
        <v>-411.18691593001387</v>
      </c>
      <c r="AK19" s="308">
        <f t="shared" si="17"/>
        <v>-407.16555215686122</v>
      </c>
      <c r="AL19" s="308">
        <f t="shared" si="17"/>
        <v>-398.08839227528642</v>
      </c>
      <c r="AM19" s="308">
        <f t="shared" si="17"/>
        <v>-403.2028939574048</v>
      </c>
      <c r="AN19" s="308">
        <f t="shared" si="17"/>
        <v>-399.29780418889476</v>
      </c>
      <c r="AO19" s="308">
        <f t="shared" si="17"/>
        <v>-395.44917310928935</v>
      </c>
      <c r="AP19" s="308">
        <f t="shared" si="17"/>
        <v>-391.65591758875587</v>
      </c>
      <c r="AQ19" s="308">
        <f t="shared" si="17"/>
        <v>-387.91698034751812</v>
      </c>
      <c r="AR19" s="308">
        <f t="shared" si="17"/>
        <v>-384.23132921904619</v>
      </c>
      <c r="AS19" s="309">
        <f t="shared" si="17"/>
        <v>-377.01587794944675</v>
      </c>
    </row>
    <row r="20" spans="1:45">
      <c r="A20" s="45"/>
      <c r="B20" s="270">
        <f>'(6) PVB Calculation'!E18</f>
        <v>1251.4792826928006</v>
      </c>
      <c r="C20" s="298">
        <f>'(2) LCC Calculation'!$Q23</f>
        <v>1316.875</v>
      </c>
      <c r="D20" s="273">
        <f t="shared" si="18"/>
        <v>-65.395717307199448</v>
      </c>
      <c r="E20" s="274"/>
      <c r="F20" s="270">
        <f>'(6) PVB Calculation'!I18</f>
        <v>2851.1228011896965</v>
      </c>
      <c r="G20" s="298">
        <f>'(2) LCC Calculation'!$AB23</f>
        <v>4616.9874999999993</v>
      </c>
      <c r="H20" s="273">
        <f>F20-G20</f>
        <v>-1765.8646988103028</v>
      </c>
      <c r="I20" s="36"/>
      <c r="J20" s="270">
        <f>'(6) PVB Calculation'!M18</f>
        <v>234.73495953600104</v>
      </c>
      <c r="K20" s="298">
        <f>'(2) LCC Calculation'!$AM23</f>
        <v>338.53749999999945</v>
      </c>
      <c r="L20" s="273">
        <f t="shared" si="20"/>
        <v>-103.80254046399841</v>
      </c>
      <c r="M20" s="36"/>
      <c r="P20" s="268">
        <v>3</v>
      </c>
      <c r="Q20" s="307">
        <f t="shared" si="15"/>
        <v>-1765.8646988103028</v>
      </c>
      <c r="R20" s="307">
        <f t="shared" si="15"/>
        <v>-1525.4203207518001</v>
      </c>
      <c r="S20" s="307">
        <f t="shared" si="15"/>
        <v>-1326.7202846057869</v>
      </c>
      <c r="T20" s="307">
        <f t="shared" si="15"/>
        <v>-1161.0847037463982</v>
      </c>
      <c r="U20" s="307">
        <f t="shared" si="15"/>
        <v>-1021.9124414411475</v>
      </c>
      <c r="V20" s="307">
        <f t="shared" si="15"/>
        <v>-988.49633143752283</v>
      </c>
      <c r="W20" s="308">
        <f t="shared" si="15"/>
        <v>-803.76181101970974</v>
      </c>
      <c r="X20" s="308">
        <f t="shared" si="15"/>
        <v>-579.23316210104645</v>
      </c>
      <c r="Y20" s="308">
        <f t="shared" si="15"/>
        <v>-523.21917001786744</v>
      </c>
      <c r="Z20" s="308">
        <f t="shared" si="15"/>
        <v>-474.20085228701356</v>
      </c>
      <c r="AA20" s="308">
        <f t="shared" si="16"/>
        <v>-431.11931123298399</v>
      </c>
      <c r="AB20" s="308">
        <f t="shared" si="16"/>
        <v>-393.10230654986293</v>
      </c>
      <c r="AC20" s="309">
        <f t="shared" si="16"/>
        <v>-359.42696902306187</v>
      </c>
      <c r="AE20" s="268">
        <v>3</v>
      </c>
      <c r="AF20" s="308">
        <f t="shared" si="17"/>
        <v>-103.80254046399841</v>
      </c>
      <c r="AG20" s="308">
        <f t="shared" si="17"/>
        <v>-100.74972310421752</v>
      </c>
      <c r="AH20" s="308">
        <f t="shared" si="17"/>
        <v>-102.26094395131439</v>
      </c>
      <c r="AI20" s="308">
        <f t="shared" si="17"/>
        <v>-100.74972310421752</v>
      </c>
      <c r="AJ20" s="308">
        <f t="shared" si="17"/>
        <v>-99.268133439212079</v>
      </c>
      <c r="AK20" s="308">
        <f t="shared" si="17"/>
        <v>-97.815452261949048</v>
      </c>
      <c r="AL20" s="308">
        <f t="shared" si="17"/>
        <v>-94.562772535625513</v>
      </c>
      <c r="AM20" s="308">
        <f t="shared" si="17"/>
        <v>-96.390977926842311</v>
      </c>
      <c r="AN20" s="308">
        <f t="shared" si="17"/>
        <v>-94.99402912529699</v>
      </c>
      <c r="AO20" s="308">
        <f t="shared" si="17"/>
        <v>-93.623944201313108</v>
      </c>
      <c r="AP20" s="308">
        <f t="shared" si="17"/>
        <v>-92.280080493284885</v>
      </c>
      <c r="AQ20" s="308">
        <f t="shared" si="17"/>
        <v>-90.961813700874117</v>
      </c>
      <c r="AR20" s="308">
        <f t="shared" si="17"/>
        <v>-89.668537275886749</v>
      </c>
      <c r="AS20" s="309">
        <f t="shared" si="17"/>
        <v>-87.154614601313824</v>
      </c>
    </row>
    <row r="21" spans="1:45">
      <c r="A21" s="45"/>
      <c r="B21" s="270">
        <f>'(6) PVB Calculation'!E19</f>
        <v>1251.4792826928006</v>
      </c>
      <c r="C21" s="298">
        <f>'(2) LCC Calculation'!$Q24</f>
        <v>1316.875</v>
      </c>
      <c r="D21" s="273">
        <f t="shared" si="18"/>
        <v>-65.395717307199448</v>
      </c>
      <c r="E21" s="274"/>
      <c r="F21" s="270">
        <f>'(6) PVB Calculation'!I19</f>
        <v>2851.1228011896965</v>
      </c>
      <c r="G21" s="298">
        <f>'(2) LCC Calculation'!$AB24</f>
        <v>-979.20000000000027</v>
      </c>
      <c r="H21" s="273">
        <f>F21-G21</f>
        <v>3830.3228011896967</v>
      </c>
      <c r="I21" s="36"/>
      <c r="J21" s="270">
        <f>'(6) PVB Calculation'!M19</f>
        <v>234.73495953600104</v>
      </c>
      <c r="K21" s="298">
        <f>'(2) LCC Calculation'!$AM24</f>
        <v>658.34999999999945</v>
      </c>
      <c r="L21" s="273">
        <f t="shared" si="20"/>
        <v>-423.61504046399841</v>
      </c>
      <c r="M21" s="36"/>
      <c r="P21" s="268">
        <v>4</v>
      </c>
      <c r="Q21" s="307">
        <f t="shared" si="15"/>
        <v>3830.3228011896967</v>
      </c>
      <c r="R21" s="307">
        <f t="shared" si="15"/>
        <v>3151.2160477905372</v>
      </c>
      <c r="S21" s="307">
        <f t="shared" si="15"/>
        <v>2616.1620116041909</v>
      </c>
      <c r="T21" s="307">
        <f t="shared" si="15"/>
        <v>2189.9994932492082</v>
      </c>
      <c r="U21" s="307">
        <f t="shared" si="15"/>
        <v>1847.1849928576858</v>
      </c>
      <c r="V21" s="307">
        <f t="shared" si="15"/>
        <v>1767.0909064123632</v>
      </c>
      <c r="W21" s="308">
        <f t="shared" si="15"/>
        <v>1341.1024828226239</v>
      </c>
      <c r="X21" s="308">
        <f t="shared" si="15"/>
        <v>866.48962461928352</v>
      </c>
      <c r="Y21" s="308">
        <f t="shared" si="15"/>
        <v>756.60697307450801</v>
      </c>
      <c r="Z21" s="308">
        <f t="shared" si="15"/>
        <v>663.60337035146074</v>
      </c>
      <c r="AA21" s="308">
        <f t="shared" si="16"/>
        <v>584.46087664637685</v>
      </c>
      <c r="AB21" s="308">
        <f t="shared" si="16"/>
        <v>516.77274303292688</v>
      </c>
      <c r="AC21" s="309">
        <f t="shared" si="16"/>
        <v>458.60595553090809</v>
      </c>
      <c r="AE21" s="268">
        <v>4</v>
      </c>
      <c r="AF21" s="308">
        <f t="shared" si="17"/>
        <v>-423.61504046399841</v>
      </c>
      <c r="AG21" s="308">
        <f t="shared" si="17"/>
        <v>-407.08572751319537</v>
      </c>
      <c r="AH21" s="308">
        <f t="shared" si="17"/>
        <v>-415.24759357023197</v>
      </c>
      <c r="AI21" s="308">
        <f t="shared" si="17"/>
        <v>-407.08572751319537</v>
      </c>
      <c r="AJ21" s="308">
        <f t="shared" si="17"/>
        <v>-399.12341083745196</v>
      </c>
      <c r="AK21" s="308">
        <f t="shared" si="17"/>
        <v>-391.35481752870169</v>
      </c>
      <c r="AL21" s="308">
        <f t="shared" si="17"/>
        <v>-374.09995615533506</v>
      </c>
      <c r="AM21" s="308">
        <f t="shared" si="17"/>
        <v>-383.77431905523366</v>
      </c>
      <c r="AN21" s="308">
        <f t="shared" si="17"/>
        <v>-376.37647675454309</v>
      </c>
      <c r="AO21" s="308">
        <f t="shared" si="17"/>
        <v>-369.15603454856767</v>
      </c>
      <c r="AP21" s="308">
        <f t="shared" si="17"/>
        <v>-362.10791197185267</v>
      </c>
      <c r="AQ21" s="308">
        <f t="shared" si="17"/>
        <v>-355.22719749778463</v>
      </c>
      <c r="AR21" s="308">
        <f t="shared" si="17"/>
        <v>-348.50914214879469</v>
      </c>
      <c r="AS21" s="309">
        <f t="shared" si="17"/>
        <v>-335.54278920385076</v>
      </c>
    </row>
    <row r="22" spans="1:45">
      <c r="A22" s="45"/>
      <c r="B22" s="270">
        <f>'(6) PVB Calculation'!E20</f>
        <v>1251.4792826928006</v>
      </c>
      <c r="C22" s="298">
        <f>'(2) LCC Calculation'!$Q25</f>
        <v>1316.875</v>
      </c>
      <c r="D22" s="273">
        <f t="shared" si="18"/>
        <v>-65.395717307199448</v>
      </c>
      <c r="E22" s="274"/>
      <c r="F22" s="270">
        <f>'(6) PVB Calculation'!I20</f>
        <v>2851.1228011896965</v>
      </c>
      <c r="G22" s="298">
        <f>'(2) LCC Calculation'!$AB25</f>
        <v>1734</v>
      </c>
      <c r="H22" s="273">
        <f t="shared" si="19"/>
        <v>1117.1228011896965</v>
      </c>
      <c r="I22" s="36"/>
      <c r="J22" s="270">
        <f>'(6) PVB Calculation'!M20</f>
        <v>234.73495953600104</v>
      </c>
      <c r="K22" s="298">
        <f>'(2) LCC Calculation'!$AM25</f>
        <v>658.34999999999945</v>
      </c>
      <c r="L22" s="273">
        <f t="shared" si="20"/>
        <v>-423.61504046399841</v>
      </c>
      <c r="M22" s="36"/>
      <c r="P22" s="268">
        <v>5</v>
      </c>
      <c r="Q22" s="307">
        <f t="shared" si="15"/>
        <v>1117.1228011896965</v>
      </c>
      <c r="R22" s="307">
        <f t="shared" si="15"/>
        <v>875.29494589066928</v>
      </c>
      <c r="S22" s="307">
        <f t="shared" si="15"/>
        <v>693.64536773425561</v>
      </c>
      <c r="T22" s="307">
        <f t="shared" si="15"/>
        <v>555.40746722277379</v>
      </c>
      <c r="U22" s="307">
        <f t="shared" si="15"/>
        <v>448.94659898634279</v>
      </c>
      <c r="V22" s="307">
        <f t="shared" si="15"/>
        <v>424.74699146840629</v>
      </c>
      <c r="W22" s="308">
        <f t="shared" si="15"/>
        <v>300.87364997177326</v>
      </c>
      <c r="X22" s="308">
        <f t="shared" si="15"/>
        <v>174.28535884591494</v>
      </c>
      <c r="Y22" s="308">
        <f t="shared" si="15"/>
        <v>147.11082155584481</v>
      </c>
      <c r="Z22" s="308">
        <f t="shared" si="15"/>
        <v>124.86548985707009</v>
      </c>
      <c r="AA22" s="308">
        <f t="shared" si="16"/>
        <v>106.53713237664182</v>
      </c>
      <c r="AB22" s="308">
        <f t="shared" si="16"/>
        <v>91.344245956774472</v>
      </c>
      <c r="AC22" s="309">
        <f t="shared" si="16"/>
        <v>78.678543063822389</v>
      </c>
      <c r="AE22" s="268">
        <v>5</v>
      </c>
      <c r="AF22" s="308">
        <f t="shared" si="17"/>
        <v>-423.61504046399841</v>
      </c>
      <c r="AG22" s="308">
        <f t="shared" si="17"/>
        <v>-403.05517575563897</v>
      </c>
      <c r="AH22" s="308">
        <f t="shared" si="17"/>
        <v>-413.18168514450952</v>
      </c>
      <c r="AI22" s="308">
        <f t="shared" si="17"/>
        <v>-403.05517575563897</v>
      </c>
      <c r="AJ22" s="308">
        <f t="shared" si="17"/>
        <v>-393.2250353078345</v>
      </c>
      <c r="AK22" s="308">
        <f t="shared" si="17"/>
        <v>-383.68119365558988</v>
      </c>
      <c r="AL22" s="308">
        <f t="shared" si="17"/>
        <v>-362.65337938291464</v>
      </c>
      <c r="AM22" s="308">
        <f t="shared" si="17"/>
        <v>-374.41396980998411</v>
      </c>
      <c r="AN22" s="308">
        <f t="shared" si="17"/>
        <v>-365.41405510149815</v>
      </c>
      <c r="AO22" s="308">
        <f t="shared" si="17"/>
        <v>-356.67249714837459</v>
      </c>
      <c r="AP22" s="308">
        <f t="shared" si="17"/>
        <v>-348.18068458831982</v>
      </c>
      <c r="AQ22" s="308">
        <f t="shared" si="17"/>
        <v>-339.93033253376518</v>
      </c>
      <c r="AR22" s="308">
        <f t="shared" si="17"/>
        <v>-331.91346871313777</v>
      </c>
      <c r="AS22" s="309">
        <f t="shared" si="17"/>
        <v>-316.54980113570821</v>
      </c>
    </row>
    <row r="23" spans="1:45">
      <c r="A23" s="45"/>
      <c r="B23" s="270">
        <f>'(6) PVB Calculation'!E21</f>
        <v>1251.4792826928006</v>
      </c>
      <c r="C23" s="298">
        <f>'(2) LCC Calculation'!$Q26</f>
        <v>1316.875</v>
      </c>
      <c r="D23" s="273">
        <f t="shared" si="18"/>
        <v>-65.395717307199448</v>
      </c>
      <c r="E23" s="274"/>
      <c r="F23" s="270">
        <f>'(6) PVB Calculation'!I21</f>
        <v>2851.1228011896965</v>
      </c>
      <c r="G23" s="298">
        <f>'(2) LCC Calculation'!$AB26</f>
        <v>4616.9874999999993</v>
      </c>
      <c r="H23" s="273">
        <f t="shared" si="19"/>
        <v>-1765.8646988103028</v>
      </c>
      <c r="I23" s="36"/>
      <c r="J23" s="270">
        <f>'(6) PVB Calculation'!M21</f>
        <v>234.73495953600104</v>
      </c>
      <c r="K23" s="298">
        <f>'(2) LCC Calculation'!$AM26</f>
        <v>338.53749999999945</v>
      </c>
      <c r="L23" s="273">
        <f t="shared" si="20"/>
        <v>-103.80254046399841</v>
      </c>
      <c r="M23" s="36"/>
      <c r="P23" s="268">
        <v>6</v>
      </c>
      <c r="Q23" s="307">
        <f t="shared" si="15"/>
        <v>-1765.8646988103028</v>
      </c>
      <c r="R23" s="307">
        <f t="shared" si="15"/>
        <v>-1317.7154266293492</v>
      </c>
      <c r="S23" s="307">
        <f t="shared" si="15"/>
        <v>-996.78458648068113</v>
      </c>
      <c r="T23" s="307">
        <f t="shared" si="15"/>
        <v>-763.43203994174291</v>
      </c>
      <c r="U23" s="307">
        <f t="shared" si="15"/>
        <v>-591.38451472288625</v>
      </c>
      <c r="V23" s="307">
        <f t="shared" si="15"/>
        <v>-553.34080687141488</v>
      </c>
      <c r="W23" s="308">
        <f t="shared" si="15"/>
        <v>-365.84515749645414</v>
      </c>
      <c r="X23" s="308">
        <f t="shared" si="15"/>
        <v>-189.9981670756641</v>
      </c>
      <c r="Y23" s="308">
        <f t="shared" si="15"/>
        <v>-155.02790222751631</v>
      </c>
      <c r="Z23" s="308">
        <f t="shared" si="15"/>
        <v>-127.34070082562208</v>
      </c>
      <c r="AA23" s="308">
        <f t="shared" si="16"/>
        <v>-105.25373809399019</v>
      </c>
      <c r="AB23" s="308">
        <f t="shared" si="16"/>
        <v>-87.509209238358906</v>
      </c>
      <c r="AC23" s="309">
        <f t="shared" si="16"/>
        <v>-73.158349078579676</v>
      </c>
      <c r="AE23" s="268">
        <v>6</v>
      </c>
      <c r="AF23" s="308">
        <f t="shared" si="17"/>
        <v>-103.80254046399841</v>
      </c>
      <c r="AG23" s="308">
        <f t="shared" si="17"/>
        <v>-97.786688651391685</v>
      </c>
      <c r="AH23" s="308">
        <f t="shared" si="17"/>
        <v>-100.74224205948742</v>
      </c>
      <c r="AI23" s="308">
        <f t="shared" si="17"/>
        <v>-97.786688651391685</v>
      </c>
      <c r="AJ23" s="308">
        <f t="shared" si="17"/>
        <v>-94.931802944870242</v>
      </c>
      <c r="AK23" s="308">
        <f t="shared" si="17"/>
        <v>-92.173685330254798</v>
      </c>
      <c r="AL23" s="308">
        <f t="shared" si="17"/>
        <v>-86.145463392833065</v>
      </c>
      <c r="AM23" s="308">
        <f t="shared" si="17"/>
        <v>-89.508605320844296</v>
      </c>
      <c r="AN23" s="308">
        <f t="shared" si="17"/>
        <v>-86.932993442366666</v>
      </c>
      <c r="AO23" s="308">
        <f t="shared" si="17"/>
        <v>-84.443433548244286</v>
      </c>
      <c r="AP23" s="308">
        <f t="shared" si="17"/>
        <v>-82.036655536389162</v>
      </c>
      <c r="AQ23" s="308">
        <f t="shared" si="17"/>
        <v>-79.709528444751342</v>
      </c>
      <c r="AR23" s="308">
        <f t="shared" si="17"/>
        <v>-77.459053904232164</v>
      </c>
      <c r="AS23" s="309">
        <f t="shared" si="17"/>
        <v>-73.176695024511687</v>
      </c>
    </row>
    <row r="24" spans="1:45">
      <c r="A24" s="45"/>
      <c r="B24" s="270">
        <f>'(6) PVB Calculation'!E22</f>
        <v>1251.4792826928006</v>
      </c>
      <c r="C24" s="298">
        <f>'(2) LCC Calculation'!$Q27</f>
        <v>1316.875</v>
      </c>
      <c r="D24" s="273">
        <f t="shared" si="18"/>
        <v>-65.395717307199448</v>
      </c>
      <c r="E24" s="274"/>
      <c r="F24" s="270">
        <f>'(6) PVB Calculation'!I22</f>
        <v>2851.1228011896965</v>
      </c>
      <c r="G24" s="298">
        <f>'(2) LCC Calculation'!$AB27</f>
        <v>-979.20000000000027</v>
      </c>
      <c r="H24" s="273">
        <f t="shared" si="19"/>
        <v>3830.3228011896967</v>
      </c>
      <c r="I24" s="36"/>
      <c r="J24" s="270">
        <f>'(6) PVB Calculation'!M22</f>
        <v>234.73495953600104</v>
      </c>
      <c r="K24" s="298">
        <f>'(2) LCC Calculation'!$AM27</f>
        <v>658.34999999999945</v>
      </c>
      <c r="L24" s="273">
        <f t="shared" si="20"/>
        <v>-423.61504046399841</v>
      </c>
      <c r="M24" s="36"/>
      <c r="P24" s="268">
        <v>7</v>
      </c>
      <c r="Q24" s="307">
        <f t="shared" si="15"/>
        <v>3830.3228011896967</v>
      </c>
      <c r="R24" s="307">
        <f>$H24/((1+R$14/100)^$P24)</f>
        <v>2722.1389031772264</v>
      </c>
      <c r="S24" s="307">
        <f t="shared" si="15"/>
        <v>1965.5612408746731</v>
      </c>
      <c r="T24" s="307">
        <f t="shared" si="15"/>
        <v>1439.9602158291832</v>
      </c>
      <c r="U24" s="307">
        <f t="shared" si="15"/>
        <v>1068.9727967926422</v>
      </c>
      <c r="V24" s="307">
        <f t="shared" si="15"/>
        <v>989.18273833893159</v>
      </c>
      <c r="W24" s="308">
        <f t="shared" si="15"/>
        <v>610.42443460292372</v>
      </c>
      <c r="X24" s="308">
        <f t="shared" si="15"/>
        <v>284.22309225282993</v>
      </c>
      <c r="Y24" s="308">
        <f t="shared" si="15"/>
        <v>224.17984387392829</v>
      </c>
      <c r="Z24" s="308">
        <f t="shared" si="15"/>
        <v>178.20237530837113</v>
      </c>
      <c r="AA24" s="308">
        <f t="shared" si="16"/>
        <v>142.69064371249431</v>
      </c>
      <c r="AB24" s="308">
        <f t="shared" si="16"/>
        <v>115.03970682759872</v>
      </c>
      <c r="AC24" s="309">
        <f t="shared" si="16"/>
        <v>93.34540108506171</v>
      </c>
      <c r="AE24" s="268">
        <v>7</v>
      </c>
      <c r="AF24" s="308">
        <f t="shared" si="17"/>
        <v>-423.61504046399841</v>
      </c>
      <c r="AG24" s="308">
        <f t="shared" si="17"/>
        <v>-395.11339648626512</v>
      </c>
      <c r="AH24" s="308">
        <f t="shared" si="17"/>
        <v>-409.08065161209834</v>
      </c>
      <c r="AI24" s="308">
        <f t="shared" si="17"/>
        <v>-395.11339648626512</v>
      </c>
      <c r="AJ24" s="308">
        <f t="shared" si="17"/>
        <v>-381.6885003837362</v>
      </c>
      <c r="AK24" s="308">
        <f t="shared" si="17"/>
        <v>-368.78238528987885</v>
      </c>
      <c r="AL24" s="308">
        <f t="shared" si="17"/>
        <v>-340.80022416959798</v>
      </c>
      <c r="AM24" s="308">
        <f t="shared" si="17"/>
        <v>-356.37260660081773</v>
      </c>
      <c r="AN24" s="308">
        <f t="shared" si="17"/>
        <v>-344.43779347864842</v>
      </c>
      <c r="AO24" s="308">
        <f t="shared" si="17"/>
        <v>-332.95759261441304</v>
      </c>
      <c r="AP24" s="308">
        <f t="shared" si="17"/>
        <v>-321.91261518890519</v>
      </c>
      <c r="AQ24" s="308">
        <f t="shared" si="17"/>
        <v>-311.28438683525121</v>
      </c>
      <c r="AR24" s="308">
        <f t="shared" si="17"/>
        <v>-301.05530042007962</v>
      </c>
      <c r="AS24" s="309">
        <f t="shared" si="17"/>
        <v>-281.72819609799586</v>
      </c>
    </row>
    <row r="25" spans="1:45">
      <c r="A25" s="45"/>
      <c r="B25" s="270">
        <f>'(6) PVB Calculation'!E23</f>
        <v>1251.4792826928006</v>
      </c>
      <c r="C25" s="298">
        <f>'(2) LCC Calculation'!$Q28</f>
        <v>-376.25</v>
      </c>
      <c r="D25" s="273">
        <f t="shared" si="18"/>
        <v>1627.7292826928006</v>
      </c>
      <c r="E25" s="274"/>
      <c r="F25" s="270">
        <f>'(6) PVB Calculation'!I23</f>
        <v>2851.1228011896965</v>
      </c>
      <c r="G25" s="298">
        <f>'(2) LCC Calculation'!$AB28</f>
        <v>-979.20000000000073</v>
      </c>
      <c r="H25" s="273">
        <f t="shared" si="19"/>
        <v>3830.3228011896972</v>
      </c>
      <c r="I25" s="36"/>
      <c r="J25" s="270">
        <f>'(6) PVB Calculation'!M23</f>
        <v>234.73495953600104</v>
      </c>
      <c r="K25" s="298">
        <f>'(2) LCC Calculation'!$AM28</f>
        <v>658.34999999999945</v>
      </c>
      <c r="L25" s="273">
        <f t="shared" si="20"/>
        <v>-423.61504046399841</v>
      </c>
      <c r="M25" s="36"/>
      <c r="P25" s="268">
        <v>8</v>
      </c>
      <c r="Q25" s="307">
        <f t="shared" si="15"/>
        <v>3830.3228011896972</v>
      </c>
      <c r="R25" s="307">
        <f t="shared" si="15"/>
        <v>2592.5132411211684</v>
      </c>
      <c r="S25" s="307">
        <f t="shared" si="15"/>
        <v>1786.8738553406122</v>
      </c>
      <c r="T25" s="307">
        <f t="shared" si="15"/>
        <v>1252.1393181123335</v>
      </c>
      <c r="U25" s="307">
        <f t="shared" si="15"/>
        <v>890.81066399386862</v>
      </c>
      <c r="V25" s="307">
        <f t="shared" si="15"/>
        <v>815.23423314488957</v>
      </c>
      <c r="W25" s="308">
        <f t="shared" si="15"/>
        <v>469.55725738686453</v>
      </c>
      <c r="X25" s="308">
        <f t="shared" si="15"/>
        <v>196.01592569160684</v>
      </c>
      <c r="Y25" s="308">
        <f t="shared" si="15"/>
        <v>149.45322924928556</v>
      </c>
      <c r="Z25" s="308">
        <f t="shared" si="15"/>
        <v>114.96927439249751</v>
      </c>
      <c r="AA25" s="308">
        <f t="shared" si="16"/>
        <v>89.181652320308942</v>
      </c>
      <c r="AB25" s="308">
        <f t="shared" si="16"/>
        <v>69.721034440968936</v>
      </c>
      <c r="AC25" s="309">
        <f t="shared" si="16"/>
        <v>54.909059461801007</v>
      </c>
      <c r="AE25" s="268">
        <v>8</v>
      </c>
      <c r="AF25" s="308">
        <f t="shared" si="17"/>
        <v>-423.61504046399841</v>
      </c>
      <c r="AG25" s="308">
        <f t="shared" si="17"/>
        <v>-391.2013826596683</v>
      </c>
      <c r="AH25" s="308">
        <f t="shared" si="17"/>
        <v>-407.04542448965015</v>
      </c>
      <c r="AI25" s="308">
        <f t="shared" si="17"/>
        <v>-391.2013826596683</v>
      </c>
      <c r="AJ25" s="308">
        <f t="shared" si="17"/>
        <v>-376.04778362929682</v>
      </c>
      <c r="AK25" s="308">
        <f t="shared" si="17"/>
        <v>-361.55135812733215</v>
      </c>
      <c r="AL25" s="308">
        <f t="shared" si="17"/>
        <v>-330.37254069669314</v>
      </c>
      <c r="AM25" s="308">
        <f t="shared" si="17"/>
        <v>-347.68059180567587</v>
      </c>
      <c r="AN25" s="308">
        <f t="shared" si="17"/>
        <v>-334.40562473655189</v>
      </c>
      <c r="AO25" s="308">
        <f t="shared" si="17"/>
        <v>-321.69815711537501</v>
      </c>
      <c r="AP25" s="308">
        <f t="shared" si="17"/>
        <v>-309.53136075856264</v>
      </c>
      <c r="AQ25" s="308">
        <f t="shared" si="17"/>
        <v>-297.8797960145946</v>
      </c>
      <c r="AR25" s="308">
        <f t="shared" si="17"/>
        <v>-286.7193337334092</v>
      </c>
      <c r="AS25" s="309">
        <f t="shared" si="17"/>
        <v>-265.78131707358102</v>
      </c>
    </row>
    <row r="26" spans="1:45">
      <c r="A26" s="45"/>
      <c r="B26" s="270">
        <f>'(6) PVB Calculation'!E24</f>
        <v>1251.4792826928006</v>
      </c>
      <c r="C26" s="298">
        <f>'(2) LCC Calculation'!$Q29</f>
        <v>1316.875</v>
      </c>
      <c r="D26" s="273">
        <f t="shared" si="18"/>
        <v>-65.395717307199448</v>
      </c>
      <c r="E26" s="274"/>
      <c r="F26" s="270">
        <f>'(6) PVB Calculation'!I24</f>
        <v>2851.1228011896965</v>
      </c>
      <c r="G26" s="298">
        <f>'(2) LCC Calculation'!$AB29</f>
        <v>4616.9874999999993</v>
      </c>
      <c r="H26" s="273">
        <f t="shared" si="19"/>
        <v>-1765.8646988103028</v>
      </c>
      <c r="I26" s="36"/>
      <c r="J26" s="270">
        <f>'(6) PVB Calculation'!M24</f>
        <v>234.73495953600104</v>
      </c>
      <c r="K26" s="298">
        <f>'(2) LCC Calculation'!$AM29</f>
        <v>338.53749999999945</v>
      </c>
      <c r="L26" s="273">
        <f t="shared" si="20"/>
        <v>-103.80254046399841</v>
      </c>
      <c r="M26" s="36"/>
      <c r="P26" s="268">
        <v>9</v>
      </c>
      <c r="Q26" s="307">
        <f t="shared" si="15"/>
        <v>-1765.8646988103028</v>
      </c>
      <c r="R26" s="307">
        <f t="shared" si="15"/>
        <v>-1138.2921296873762</v>
      </c>
      <c r="S26" s="307">
        <f t="shared" si="15"/>
        <v>-748.89901313349435</v>
      </c>
      <c r="T26" s="307">
        <f t="shared" si="15"/>
        <v>-501.96895862036212</v>
      </c>
      <c r="U26" s="307">
        <f t="shared" si="15"/>
        <v>-342.23640898315182</v>
      </c>
      <c r="V26" s="307">
        <f t="shared" si="15"/>
        <v>-309.7493018551084</v>
      </c>
      <c r="W26" s="308">
        <f t="shared" si="15"/>
        <v>-166.52032658008835</v>
      </c>
      <c r="X26" s="308">
        <f t="shared" si="15"/>
        <v>-62.322577252257695</v>
      </c>
      <c r="Y26" s="308">
        <f t="shared" si="15"/>
        <v>-45.934193252597417</v>
      </c>
      <c r="Z26" s="308">
        <f t="shared" si="15"/>
        <v>-34.195750616124883</v>
      </c>
      <c r="AA26" s="308">
        <f t="shared" si="16"/>
        <v>-25.696713401853067</v>
      </c>
      <c r="AB26" s="308">
        <f t="shared" si="16"/>
        <v>-19.480581960288042</v>
      </c>
      <c r="AC26" s="309">
        <f t="shared" si="16"/>
        <v>-14.890769199792322</v>
      </c>
      <c r="AE26" s="268">
        <v>9</v>
      </c>
      <c r="AF26" s="308">
        <f t="shared" si="17"/>
        <v>-103.80254046399841</v>
      </c>
      <c r="AG26" s="308">
        <f t="shared" si="17"/>
        <v>-94.910796603508757</v>
      </c>
      <c r="AH26" s="308">
        <f t="shared" si="17"/>
        <v>-99.246094774992585</v>
      </c>
      <c r="AI26" s="308">
        <f t="shared" si="17"/>
        <v>-94.910796603508757</v>
      </c>
      <c r="AJ26" s="308">
        <f t="shared" si="17"/>
        <v>-90.784896402653715</v>
      </c>
      <c r="AK26" s="308">
        <f t="shared" si="17"/>
        <v>-86.857322344210374</v>
      </c>
      <c r="AL26" s="308">
        <f t="shared" si="17"/>
        <v>-78.477403572004462</v>
      </c>
      <c r="AM26" s="308">
        <f t="shared" si="17"/>
        <v>-83.117638173184318</v>
      </c>
      <c r="AN26" s="308">
        <f t="shared" si="17"/>
        <v>-79.556003871384775</v>
      </c>
      <c r="AO26" s="308">
        <f t="shared" si="17"/>
        <v>-76.163138930401317</v>
      </c>
      <c r="AP26" s="308">
        <f t="shared" si="17"/>
        <v>-72.9302880493901</v>
      </c>
      <c r="AQ26" s="308">
        <f t="shared" si="17"/>
        <v>-69.849189086953814</v>
      </c>
      <c r="AR26" s="308">
        <f t="shared" si="17"/>
        <v>-66.912043109152066</v>
      </c>
      <c r="AS26" s="309">
        <f t="shared" si="17"/>
        <v>-61.440564211153905</v>
      </c>
    </row>
    <row r="27" spans="1:45">
      <c r="A27" s="45"/>
      <c r="B27" s="270">
        <f>'(6) PVB Calculation'!E25</f>
        <v>1251.4792826928006</v>
      </c>
      <c r="C27" s="298">
        <f>'(2) LCC Calculation'!$Q30</f>
        <v>1316.875</v>
      </c>
      <c r="D27" s="273">
        <f t="shared" si="18"/>
        <v>-65.395717307199448</v>
      </c>
      <c r="E27" s="274"/>
      <c r="F27" s="270">
        <f>'(6) PVB Calculation'!I25</f>
        <v>2851.1228011896965</v>
      </c>
      <c r="G27" s="298">
        <f>'(2) LCC Calculation'!$AB30</f>
        <v>1734</v>
      </c>
      <c r="H27" s="273">
        <f>F27-G27</f>
        <v>1117.1228011896965</v>
      </c>
      <c r="I27" s="36"/>
      <c r="J27" s="270">
        <f>'(6) PVB Calculation'!M25</f>
        <v>234.73495953600104</v>
      </c>
      <c r="K27" s="298">
        <f>'(2) LCC Calculation'!$AM30</f>
        <v>658.34999999999945</v>
      </c>
      <c r="L27" s="273">
        <f t="shared" si="20"/>
        <v>-423.61504046399841</v>
      </c>
      <c r="M27" s="36"/>
      <c r="P27" s="268">
        <v>10</v>
      </c>
      <c r="Q27" s="307">
        <f t="shared" ref="Q27:Z36" si="21">$H27/((1+Q$14/100)^$P27)</f>
        <v>1117.1228011896965</v>
      </c>
      <c r="R27" s="307">
        <f t="shared" si="21"/>
        <v>685.81649348293342</v>
      </c>
      <c r="S27" s="307">
        <f t="shared" si="21"/>
        <v>430.69919946740811</v>
      </c>
      <c r="T27" s="307">
        <f t="shared" si="21"/>
        <v>276.13567131411071</v>
      </c>
      <c r="U27" s="307">
        <f t="shared" si="21"/>
        <v>180.42156916567919</v>
      </c>
      <c r="V27" s="307">
        <f t="shared" si="21"/>
        <v>161.49523272583113</v>
      </c>
      <c r="W27" s="308">
        <f t="shared" si="21"/>
        <v>81.034021641068705</v>
      </c>
      <c r="X27" s="308">
        <f t="shared" si="21"/>
        <v>27.190731650719702</v>
      </c>
      <c r="Y27" s="308">
        <f t="shared" si="21"/>
        <v>19.372618476489851</v>
      </c>
      <c r="Z27" s="308">
        <f t="shared" si="21"/>
        <v>13.956738275005923</v>
      </c>
      <c r="AA27" s="308">
        <f t="shared" ref="AA27:AC36" si="22">$H27/((1+AA$14/100)^$P27)</f>
        <v>10.160172689117601</v>
      </c>
      <c r="AB27" s="308">
        <f t="shared" si="22"/>
        <v>7.4689830522892242</v>
      </c>
      <c r="AC27" s="309">
        <f t="shared" si="22"/>
        <v>5.541300501657731</v>
      </c>
      <c r="AE27" s="268">
        <v>10</v>
      </c>
      <c r="AF27" s="308">
        <f t="shared" ref="AF27:AS36" si="23">$L27/((1+AF$14/100)^$AE27)</f>
        <v>-423.61504046399841</v>
      </c>
      <c r="AG27" s="308">
        <f t="shared" si="23"/>
        <v>-383.49316994379791</v>
      </c>
      <c r="AH27" s="308">
        <f t="shared" si="23"/>
        <v>-403.00529639330733</v>
      </c>
      <c r="AI27" s="308">
        <f t="shared" si="23"/>
        <v>-383.49316994379791</v>
      </c>
      <c r="AJ27" s="308">
        <f t="shared" si="23"/>
        <v>-365.01519923249475</v>
      </c>
      <c r="AK27" s="308">
        <f t="shared" si="23"/>
        <v>-347.5118782461862</v>
      </c>
      <c r="AL27" s="308">
        <f t="shared" si="23"/>
        <v>-310.4645987871279</v>
      </c>
      <c r="AM27" s="308">
        <f t="shared" si="23"/>
        <v>-330.92739255745477</v>
      </c>
      <c r="AN27" s="308">
        <f t="shared" si="23"/>
        <v>-315.20937386799125</v>
      </c>
      <c r="AO27" s="308">
        <f t="shared" si="23"/>
        <v>-300.3086719553549</v>
      </c>
      <c r="AP27" s="308">
        <f t="shared" si="23"/>
        <v>-286.17914271316812</v>
      </c>
      <c r="AQ27" s="308">
        <f t="shared" si="23"/>
        <v>-272.77745107904548</v>
      </c>
      <c r="AR27" s="308">
        <f t="shared" si="23"/>
        <v>-260.06288774005367</v>
      </c>
      <c r="AS27" s="309">
        <f t="shared" si="23"/>
        <v>-236.54442601778302</v>
      </c>
    </row>
    <row r="28" spans="1:45">
      <c r="A28" s="45"/>
      <c r="B28" s="270">
        <f>'(6) PVB Calculation'!E26</f>
        <v>1251.4792826928006</v>
      </c>
      <c r="C28" s="298">
        <f>'(2) LCC Calculation'!$Q31</f>
        <v>1316.875</v>
      </c>
      <c r="D28" s="273">
        <f t="shared" si="18"/>
        <v>-65.395717307199448</v>
      </c>
      <c r="E28" s="274"/>
      <c r="F28" s="270">
        <f>'(6) PVB Calculation'!I26</f>
        <v>2851.1228011896965</v>
      </c>
      <c r="G28" s="298">
        <f>'(2) LCC Calculation'!$AB31</f>
        <v>-979.20000000000027</v>
      </c>
      <c r="H28" s="273">
        <f t="shared" si="19"/>
        <v>3830.3228011896967</v>
      </c>
      <c r="I28" s="36"/>
      <c r="J28" s="270">
        <f>'(6) PVB Calculation'!M26</f>
        <v>234.73495953600104</v>
      </c>
      <c r="K28" s="298">
        <f>'(2) LCC Calculation'!$AM31</f>
        <v>658.34999999999945</v>
      </c>
      <c r="L28" s="273">
        <f t="shared" si="20"/>
        <v>-423.61504046399841</v>
      </c>
      <c r="M28" s="36"/>
      <c r="P28" s="268">
        <v>11</v>
      </c>
      <c r="Q28" s="307">
        <f t="shared" si="21"/>
        <v>3830.3228011896967</v>
      </c>
      <c r="R28" s="307">
        <f t="shared" si="21"/>
        <v>2239.5104123711635</v>
      </c>
      <c r="S28" s="307">
        <f t="shared" si="21"/>
        <v>1342.5047748614661</v>
      </c>
      <c r="T28" s="307">
        <f t="shared" si="21"/>
        <v>823.30192692518028</v>
      </c>
      <c r="U28" s="307">
        <f t="shared" si="21"/>
        <v>515.51543055200727</v>
      </c>
      <c r="V28" s="307">
        <f t="shared" si="21"/>
        <v>456.35209156676962</v>
      </c>
      <c r="W28" s="308">
        <f t="shared" si="21"/>
        <v>213.72656230626509</v>
      </c>
      <c r="X28" s="308">
        <f t="shared" si="21"/>
        <v>64.296502748487214</v>
      </c>
      <c r="Y28" s="308">
        <f t="shared" si="21"/>
        <v>44.282438296084599</v>
      </c>
      <c r="Z28" s="308">
        <f t="shared" si="21"/>
        <v>30.873558965458692</v>
      </c>
      <c r="AA28" s="308">
        <f t="shared" si="22"/>
        <v>21.772864336012915</v>
      </c>
      <c r="AB28" s="308">
        <f t="shared" si="22"/>
        <v>15.520724476938849</v>
      </c>
      <c r="AC28" s="309">
        <f t="shared" si="22"/>
        <v>11.176279149562591</v>
      </c>
      <c r="AE28" s="268">
        <v>11</v>
      </c>
      <c r="AF28" s="308">
        <f t="shared" si="23"/>
        <v>-423.61504046399841</v>
      </c>
      <c r="AG28" s="308">
        <f t="shared" si="23"/>
        <v>-379.69620786514656</v>
      </c>
      <c r="AH28" s="308">
        <f t="shared" si="23"/>
        <v>-401.00029491871379</v>
      </c>
      <c r="AI28" s="308">
        <f t="shared" si="23"/>
        <v>-379.69620786514656</v>
      </c>
      <c r="AJ28" s="308">
        <f t="shared" si="23"/>
        <v>-359.6208859433446</v>
      </c>
      <c r="AK28" s="308">
        <f t="shared" si="23"/>
        <v>-340.69791984920221</v>
      </c>
      <c r="AL28" s="308">
        <f t="shared" si="23"/>
        <v>-300.96511393912652</v>
      </c>
      <c r="AM28" s="308">
        <f t="shared" si="23"/>
        <v>-322.85599273898026</v>
      </c>
      <c r="AN28" s="308">
        <f t="shared" si="23"/>
        <v>-306.0285183184381</v>
      </c>
      <c r="AO28" s="308">
        <f t="shared" si="23"/>
        <v>-290.15330623705785</v>
      </c>
      <c r="AP28" s="308">
        <f t="shared" si="23"/>
        <v>-275.17225260881548</v>
      </c>
      <c r="AQ28" s="308">
        <f t="shared" si="23"/>
        <v>-261.03105366415838</v>
      </c>
      <c r="AR28" s="308">
        <f t="shared" si="23"/>
        <v>-247.67894070481302</v>
      </c>
      <c r="AS28" s="309">
        <f t="shared" si="23"/>
        <v>-223.15511888470093</v>
      </c>
    </row>
    <row r="29" spans="1:45">
      <c r="A29" s="45"/>
      <c r="B29" s="270">
        <f>'(6) PVB Calculation'!E27</f>
        <v>1251.4792826928006</v>
      </c>
      <c r="C29" s="298">
        <f>'(2) LCC Calculation'!$Q32</f>
        <v>1316.875</v>
      </c>
      <c r="D29" s="273">
        <f t="shared" si="18"/>
        <v>-65.395717307199448</v>
      </c>
      <c r="E29" s="274"/>
      <c r="F29" s="270">
        <f>'(6) PVB Calculation'!I27</f>
        <v>2851.1228011896965</v>
      </c>
      <c r="G29" s="298">
        <f>'(2) LCC Calculation'!$AB32</f>
        <v>4616.9874999999993</v>
      </c>
      <c r="H29" s="273">
        <f t="shared" si="19"/>
        <v>-1765.8646988103028</v>
      </c>
      <c r="I29" s="36"/>
      <c r="J29" s="270">
        <f>'(6) PVB Calculation'!M27</f>
        <v>234.73495953600104</v>
      </c>
      <c r="K29" s="298">
        <f>'(2) LCC Calculation'!$AM32</f>
        <v>338.53749999999945</v>
      </c>
      <c r="L29" s="273">
        <f t="shared" si="20"/>
        <v>-103.80254046399841</v>
      </c>
      <c r="M29" s="36"/>
      <c r="P29" s="268">
        <v>12</v>
      </c>
      <c r="Q29" s="307">
        <f t="shared" si="21"/>
        <v>-1765.8646988103028</v>
      </c>
      <c r="R29" s="307">
        <f t="shared" si="21"/>
        <v>-983.29953973642273</v>
      </c>
      <c r="S29" s="307">
        <f t="shared" si="21"/>
        <v>-562.6589129477793</v>
      </c>
      <c r="T29" s="307">
        <f t="shared" si="21"/>
        <v>-330.05273846986915</v>
      </c>
      <c r="U29" s="307">
        <f t="shared" si="21"/>
        <v>-198.05347742080548</v>
      </c>
      <c r="V29" s="307">
        <f t="shared" si="21"/>
        <v>-173.39156774320935</v>
      </c>
      <c r="W29" s="308">
        <f t="shared" si="21"/>
        <v>-75.794413554887726</v>
      </c>
      <c r="X29" s="308">
        <f t="shared" si="21"/>
        <v>-20.442847923984647</v>
      </c>
      <c r="Y29" s="308">
        <f t="shared" si="21"/>
        <v>-13.61013133410294</v>
      </c>
      <c r="Z29" s="308">
        <f t="shared" si="21"/>
        <v>-9.1828406206236455</v>
      </c>
      <c r="AA29" s="308">
        <f t="shared" si="22"/>
        <v>-6.2736116703742804</v>
      </c>
      <c r="AB29" s="308">
        <f t="shared" si="22"/>
        <v>-4.3366072761305716</v>
      </c>
      <c r="AC29" s="309">
        <f t="shared" si="22"/>
        <v>-3.0308913494386984</v>
      </c>
      <c r="AE29" s="268">
        <v>12</v>
      </c>
      <c r="AF29" s="308">
        <f t="shared" si="23"/>
        <v>-103.80254046399841</v>
      </c>
      <c r="AG29" s="308">
        <f t="shared" si="23"/>
        <v>-92.119484115330152</v>
      </c>
      <c r="AH29" s="308">
        <f t="shared" si="23"/>
        <v>-97.772167133927795</v>
      </c>
      <c r="AI29" s="308">
        <f t="shared" si="23"/>
        <v>-92.119484115330152</v>
      </c>
      <c r="AJ29" s="308">
        <f t="shared" si="23"/>
        <v>-86.819139204876208</v>
      </c>
      <c r="AK29" s="308">
        <f t="shared" si="23"/>
        <v>-81.847594763901498</v>
      </c>
      <c r="AL29" s="308">
        <f t="shared" si="23"/>
        <v>-71.491900198143639</v>
      </c>
      <c r="AM29" s="308">
        <f t="shared" si="23"/>
        <v>-77.182989844659772</v>
      </c>
      <c r="AN29" s="308">
        <f t="shared" si="23"/>
        <v>-72.80501339436546</v>
      </c>
      <c r="AO29" s="308">
        <f t="shared" si="23"/>
        <v>-68.694787599055644</v>
      </c>
      <c r="AP29" s="308">
        <f t="shared" si="23"/>
        <v>-64.834760512728735</v>
      </c>
      <c r="AQ29" s="308">
        <f t="shared" si="23"/>
        <v>-61.208607192886873</v>
      </c>
      <c r="AR29" s="308">
        <f t="shared" si="23"/>
        <v>-57.801138632244523</v>
      </c>
      <c r="AS29" s="309">
        <f t="shared" si="23"/>
        <v>-51.586682472069135</v>
      </c>
    </row>
    <row r="30" spans="1:45">
      <c r="A30" s="45"/>
      <c r="B30" s="270">
        <f>'(6) PVB Calculation'!E28</f>
        <v>1251.4792826928006</v>
      </c>
      <c r="C30" s="298">
        <f>'(2) LCC Calculation'!$Q33</f>
        <v>1316.875</v>
      </c>
      <c r="D30" s="273">
        <f t="shared" si="18"/>
        <v>-65.395717307199448</v>
      </c>
      <c r="E30" s="274"/>
      <c r="F30" s="270">
        <f>'(6) PVB Calculation'!I28</f>
        <v>2851.1228011896965</v>
      </c>
      <c r="G30" s="298">
        <f>'(2) LCC Calculation'!$AB33</f>
        <v>-979.20000000000027</v>
      </c>
      <c r="H30" s="273">
        <f t="shared" si="19"/>
        <v>3830.3228011896967</v>
      </c>
      <c r="I30" s="36"/>
      <c r="J30" s="270">
        <f>'(6) PVB Calculation'!M28</f>
        <v>234.73495953600104</v>
      </c>
      <c r="K30" s="298">
        <f>'(2) LCC Calculation'!$AM33</f>
        <v>658.34999999999945</v>
      </c>
      <c r="L30" s="273">
        <f t="shared" si="20"/>
        <v>-423.61504046399841</v>
      </c>
      <c r="M30" s="36"/>
      <c r="P30" s="268">
        <v>13</v>
      </c>
      <c r="Q30" s="307">
        <f t="shared" si="21"/>
        <v>3830.3228011896967</v>
      </c>
      <c r="R30" s="307">
        <f t="shared" si="21"/>
        <v>2031.3019613343886</v>
      </c>
      <c r="S30" s="307">
        <f t="shared" si="21"/>
        <v>1109.5080783979058</v>
      </c>
      <c r="T30" s="307">
        <f t="shared" si="21"/>
        <v>622.53453831771674</v>
      </c>
      <c r="U30" s="307">
        <f t="shared" si="21"/>
        <v>357.99682677222728</v>
      </c>
      <c r="V30" s="307">
        <f t="shared" si="21"/>
        <v>309.96439021885647</v>
      </c>
      <c r="W30" s="308">
        <f t="shared" si="21"/>
        <v>126.46542148299709</v>
      </c>
      <c r="X30" s="308">
        <f t="shared" si="21"/>
        <v>30.580976336973709</v>
      </c>
      <c r="Y30" s="308">
        <f t="shared" si="21"/>
        <v>19.68108368714871</v>
      </c>
      <c r="Z30" s="308">
        <f t="shared" si="21"/>
        <v>12.850596863874582</v>
      </c>
      <c r="AA30" s="308">
        <f t="shared" si="22"/>
        <v>8.5050251312550422</v>
      </c>
      <c r="AB30" s="308">
        <f t="shared" si="22"/>
        <v>5.7009088987837844</v>
      </c>
      <c r="AC30" s="309">
        <f t="shared" si="22"/>
        <v>3.8672246192258104</v>
      </c>
      <c r="AE30" s="268">
        <v>13</v>
      </c>
      <c r="AF30" s="308">
        <f t="shared" si="23"/>
        <v>-423.61504046399841</v>
      </c>
      <c r="AG30" s="308">
        <f t="shared" si="23"/>
        <v>-372.2146925449922</v>
      </c>
      <c r="AH30" s="308">
        <f t="shared" si="23"/>
        <v>-397.020167737149</v>
      </c>
      <c r="AI30" s="308">
        <f t="shared" si="23"/>
        <v>-372.2146925449922</v>
      </c>
      <c r="AJ30" s="308">
        <f t="shared" si="23"/>
        <v>-349.07023799980072</v>
      </c>
      <c r="AK30" s="308">
        <f t="shared" si="23"/>
        <v>-327.46820439177452</v>
      </c>
      <c r="AL30" s="308">
        <f t="shared" si="23"/>
        <v>-282.82923620403784</v>
      </c>
      <c r="AM30" s="308">
        <f t="shared" si="23"/>
        <v>-307.29898178606095</v>
      </c>
      <c r="AN30" s="308">
        <f t="shared" si="23"/>
        <v>-288.46122944522398</v>
      </c>
      <c r="AO30" s="308">
        <f t="shared" si="23"/>
        <v>-270.86121611898335</v>
      </c>
      <c r="AP30" s="308">
        <f t="shared" si="23"/>
        <v>-254.4122157995705</v>
      </c>
      <c r="AQ30" s="308">
        <f t="shared" si="23"/>
        <v>-239.03395404332173</v>
      </c>
      <c r="AR30" s="308">
        <f t="shared" si="23"/>
        <v>-224.6521004125288</v>
      </c>
      <c r="AS30" s="309">
        <f t="shared" si="23"/>
        <v>-198.60726137833828</v>
      </c>
    </row>
    <row r="31" spans="1:45">
      <c r="A31" s="45"/>
      <c r="B31" s="270">
        <f>'(6) PVB Calculation'!E29</f>
        <v>1251.4792826928006</v>
      </c>
      <c r="C31" s="298">
        <f>'(2) LCC Calculation'!$Q34</f>
        <v>1316.875</v>
      </c>
      <c r="D31" s="273">
        <f t="shared" si="18"/>
        <v>-65.395717307199448</v>
      </c>
      <c r="E31" s="274"/>
      <c r="F31" s="270">
        <f>'(6) PVB Calculation'!I29</f>
        <v>2851.1228011896965</v>
      </c>
      <c r="G31" s="298">
        <f>'(2) LCC Calculation'!$AB34</f>
        <v>-979.20000000000027</v>
      </c>
      <c r="H31" s="273">
        <f t="shared" si="19"/>
        <v>3830.3228011896967</v>
      </c>
      <c r="I31" s="36"/>
      <c r="J31" s="270">
        <f>'(6) PVB Calculation'!M29</f>
        <v>234.73495953600104</v>
      </c>
      <c r="K31" s="298">
        <f>'(2) LCC Calculation'!$AM34</f>
        <v>658.34999999999945</v>
      </c>
      <c r="L31" s="273">
        <f t="shared" si="20"/>
        <v>-423.61504046399841</v>
      </c>
      <c r="M31" s="36"/>
      <c r="P31" s="268">
        <v>14</v>
      </c>
      <c r="Q31" s="307">
        <f t="shared" si="21"/>
        <v>3830.3228011896967</v>
      </c>
      <c r="R31" s="307">
        <f t="shared" si="21"/>
        <v>1934.5732965089419</v>
      </c>
      <c r="S31" s="307">
        <f t="shared" si="21"/>
        <v>1008.6437076344597</v>
      </c>
      <c r="T31" s="307">
        <f t="shared" si="21"/>
        <v>541.33438114584067</v>
      </c>
      <c r="U31" s="307">
        <f t="shared" si="21"/>
        <v>298.33068897685609</v>
      </c>
      <c r="V31" s="307">
        <f t="shared" si="21"/>
        <v>255.45692637805644</v>
      </c>
      <c r="W31" s="308">
        <f t="shared" si="21"/>
        <v>97.281093448459288</v>
      </c>
      <c r="X31" s="308">
        <f t="shared" si="21"/>
        <v>21.090328508257727</v>
      </c>
      <c r="Y31" s="308">
        <f t="shared" si="21"/>
        <v>13.120722458099142</v>
      </c>
      <c r="Z31" s="308">
        <f t="shared" si="21"/>
        <v>8.2907076541126319</v>
      </c>
      <c r="AA31" s="308">
        <f t="shared" si="22"/>
        <v>5.3156407070344018</v>
      </c>
      <c r="AB31" s="308">
        <f t="shared" si="22"/>
        <v>3.4550963022932031</v>
      </c>
      <c r="AC31" s="309">
        <f t="shared" si="22"/>
        <v>2.2748380113093005</v>
      </c>
      <c r="AE31" s="268">
        <v>14</v>
      </c>
      <c r="AF31" s="308">
        <f t="shared" si="23"/>
        <v>-423.61504046399841</v>
      </c>
      <c r="AG31" s="308">
        <f t="shared" si="23"/>
        <v>-368.52939855939815</v>
      </c>
      <c r="AH31" s="308">
        <f t="shared" si="23"/>
        <v>-395.04494302203892</v>
      </c>
      <c r="AI31" s="308">
        <f t="shared" si="23"/>
        <v>-368.52939855939815</v>
      </c>
      <c r="AJ31" s="308">
        <f t="shared" si="23"/>
        <v>-343.91156453182344</v>
      </c>
      <c r="AK31" s="308">
        <f t="shared" si="23"/>
        <v>-321.04725920762201</v>
      </c>
      <c r="AL31" s="308">
        <f t="shared" si="23"/>
        <v>-274.17532830475358</v>
      </c>
      <c r="AM31" s="308">
        <f t="shared" si="23"/>
        <v>-299.80388466932783</v>
      </c>
      <c r="AN31" s="308">
        <f t="shared" si="23"/>
        <v>-280.05944606332423</v>
      </c>
      <c r="AO31" s="308">
        <f t="shared" si="23"/>
        <v>-261.7016580859742</v>
      </c>
      <c r="AP31" s="308">
        <f t="shared" si="23"/>
        <v>-244.6271305765101</v>
      </c>
      <c r="AQ31" s="308">
        <f t="shared" si="23"/>
        <v>-228.74062587877683</v>
      </c>
      <c r="AR31" s="308">
        <f t="shared" si="23"/>
        <v>-213.95438134526557</v>
      </c>
      <c r="AS31" s="309">
        <f t="shared" si="23"/>
        <v>-187.36534092296066</v>
      </c>
    </row>
    <row r="32" spans="1:45">
      <c r="A32" s="45"/>
      <c r="B32" s="270">
        <f>'(6) PVB Calculation'!E30</f>
        <v>1251.4792826928006</v>
      </c>
      <c r="C32" s="298">
        <f>'(2) LCC Calculation'!$Q35</f>
        <v>1316.875</v>
      </c>
      <c r="D32" s="273">
        <f t="shared" si="18"/>
        <v>-65.395717307199448</v>
      </c>
      <c r="E32" s="274"/>
      <c r="F32" s="270">
        <f>'(6) PVB Calculation'!I30</f>
        <v>2851.1228011896965</v>
      </c>
      <c r="G32" s="298">
        <f>'(2) LCC Calculation'!$AB35</f>
        <v>7330.1875</v>
      </c>
      <c r="H32" s="273">
        <f t="shared" si="19"/>
        <v>-4479.0646988103035</v>
      </c>
      <c r="I32" s="36"/>
      <c r="J32" s="270">
        <f>'(6) PVB Calculation'!M30</f>
        <v>234.73495953600104</v>
      </c>
      <c r="K32" s="298">
        <f>'(2) LCC Calculation'!$AM35</f>
        <v>338.53749999999945</v>
      </c>
      <c r="L32" s="273">
        <f t="shared" si="20"/>
        <v>-103.80254046399841</v>
      </c>
      <c r="M32" s="36"/>
      <c r="P32" s="268">
        <v>15</v>
      </c>
      <c r="Q32" s="307">
        <f t="shared" si="21"/>
        <v>-4479.0646988103035</v>
      </c>
      <c r="R32" s="307">
        <f t="shared" si="21"/>
        <v>-2154.5067035834377</v>
      </c>
      <c r="S32" s="307">
        <f t="shared" si="21"/>
        <v>-1072.2524775052732</v>
      </c>
      <c r="T32" s="307">
        <f t="shared" si="21"/>
        <v>-550.45235036168788</v>
      </c>
      <c r="U32" s="307">
        <f t="shared" si="21"/>
        <v>-290.71580623982828</v>
      </c>
      <c r="V32" s="307">
        <f t="shared" si="21"/>
        <v>-246.19289856004926</v>
      </c>
      <c r="W32" s="308">
        <f t="shared" si="21"/>
        <v>-87.505842626937792</v>
      </c>
      <c r="X32" s="308">
        <f t="shared" si="21"/>
        <v>-17.008550437776371</v>
      </c>
      <c r="Y32" s="308">
        <f t="shared" si="21"/>
        <v>-10.228653098846904</v>
      </c>
      <c r="Z32" s="308">
        <f t="shared" si="21"/>
        <v>-6.2547774706979853</v>
      </c>
      <c r="AA32" s="308">
        <f t="shared" si="22"/>
        <v>-3.8849693417226039</v>
      </c>
      <c r="AB32" s="308">
        <f t="shared" si="22"/>
        <v>-2.4486582276192084</v>
      </c>
      <c r="AC32" s="309">
        <f t="shared" si="22"/>
        <v>-1.5647808231727929</v>
      </c>
      <c r="AE32" s="268">
        <v>15</v>
      </c>
      <c r="AF32" s="308">
        <f t="shared" si="23"/>
        <v>-103.80254046399841</v>
      </c>
      <c r="AG32" s="308">
        <f t="shared" si="23"/>
        <v>-89.410263714516603</v>
      </c>
      <c r="AH32" s="308">
        <f t="shared" si="23"/>
        <v>-96.320129147020367</v>
      </c>
      <c r="AI32" s="308">
        <f t="shared" si="23"/>
        <v>-89.410263714516603</v>
      </c>
      <c r="AJ32" s="308">
        <f t="shared" si="23"/>
        <v>-83.0266182035908</v>
      </c>
      <c r="AK32" s="308">
        <f t="shared" si="23"/>
        <v>-77.126816574980126</v>
      </c>
      <c r="AL32" s="308">
        <f t="shared" si="23"/>
        <v>-65.128196924249806</v>
      </c>
      <c r="AM32" s="308">
        <f t="shared" si="23"/>
        <v>-71.672078902776022</v>
      </c>
      <c r="AN32" s="308">
        <f t="shared" si="23"/>
        <v>-66.626900766948609</v>
      </c>
      <c r="AO32" s="308">
        <f t="shared" si="23"/>
        <v>-61.958762592382357</v>
      </c>
      <c r="AP32" s="308">
        <f t="shared" si="23"/>
        <v>-57.637866011116664</v>
      </c>
      <c r="AQ32" s="308">
        <f t="shared" si="23"/>
        <v>-53.63689462205766</v>
      </c>
      <c r="AR32" s="308">
        <f t="shared" si="23"/>
        <v>-49.930796788463027</v>
      </c>
      <c r="AS32" s="309">
        <f t="shared" si="23"/>
        <v>-43.313173351213685</v>
      </c>
    </row>
    <row r="33" spans="1:45">
      <c r="A33" s="45"/>
      <c r="B33" s="270">
        <f>'(6) PVB Calculation'!E31</f>
        <v>1251.4792826928006</v>
      </c>
      <c r="C33" s="298">
        <f>'(2) LCC Calculation'!$Q36</f>
        <v>-376.25</v>
      </c>
      <c r="D33" s="273">
        <f t="shared" si="18"/>
        <v>1627.7292826928006</v>
      </c>
      <c r="E33" s="274"/>
      <c r="F33" s="270">
        <f>'(6) PVB Calculation'!I31</f>
        <v>2851.1228011896965</v>
      </c>
      <c r="G33" s="298">
        <f>'(2) LCC Calculation'!$AB36</f>
        <v>-979.20000000000073</v>
      </c>
      <c r="H33" s="273">
        <f t="shared" si="19"/>
        <v>3830.3228011896972</v>
      </c>
      <c r="I33" s="36"/>
      <c r="J33" s="270">
        <f>'(6) PVB Calculation'!M31</f>
        <v>234.73495953600104</v>
      </c>
      <c r="K33" s="298">
        <f>'(2) LCC Calculation'!$AM36</f>
        <v>658.34999999999945</v>
      </c>
      <c r="L33" s="273">
        <f t="shared" si="20"/>
        <v>-423.61504046399841</v>
      </c>
      <c r="M33" s="36"/>
      <c r="P33" s="268">
        <v>16</v>
      </c>
      <c r="Q33" s="307">
        <f t="shared" si="21"/>
        <v>3830.3228011896972</v>
      </c>
      <c r="R33" s="307">
        <f t="shared" si="21"/>
        <v>1754.7150081713758</v>
      </c>
      <c r="S33" s="307">
        <f t="shared" si="21"/>
        <v>833.58984102021475</v>
      </c>
      <c r="T33" s="307">
        <f t="shared" si="21"/>
        <v>409.3265641934525</v>
      </c>
      <c r="U33" s="307">
        <f t="shared" si="21"/>
        <v>207.17408956726123</v>
      </c>
      <c r="V33" s="307">
        <f t="shared" si="21"/>
        <v>173.51196997937342</v>
      </c>
      <c r="W33" s="308">
        <f t="shared" si="21"/>
        <v>57.562777188437458</v>
      </c>
      <c r="X33" s="308">
        <f t="shared" si="21"/>
        <v>10.031071823190358</v>
      </c>
      <c r="Y33" s="308">
        <f t="shared" si="21"/>
        <v>5.8314322035996193</v>
      </c>
      <c r="Z33" s="308">
        <f t="shared" si="21"/>
        <v>3.450866869557808</v>
      </c>
      <c r="AA33" s="308">
        <f t="shared" si="22"/>
        <v>2.0764221511853127</v>
      </c>
      <c r="AB33" s="308">
        <f t="shared" si="22"/>
        <v>1.2690895508882292</v>
      </c>
      <c r="AC33" s="309">
        <f t="shared" si="22"/>
        <v>0.78714118038384107</v>
      </c>
      <c r="AE33" s="268">
        <v>16</v>
      </c>
      <c r="AF33" s="308">
        <f t="shared" si="23"/>
        <v>-423.61504046399841</v>
      </c>
      <c r="AG33" s="308">
        <f t="shared" si="23"/>
        <v>-361.26791349808661</v>
      </c>
      <c r="AH33" s="308">
        <f t="shared" si="23"/>
        <v>-391.12392566722508</v>
      </c>
      <c r="AI33" s="308">
        <f t="shared" si="23"/>
        <v>-361.26791349808661</v>
      </c>
      <c r="AJ33" s="308">
        <f t="shared" si="23"/>
        <v>-333.82180060843365</v>
      </c>
      <c r="AK33" s="308">
        <f t="shared" si="23"/>
        <v>-308.58060285238571</v>
      </c>
      <c r="AL33" s="308">
        <f t="shared" si="23"/>
        <v>-257.65377812562372</v>
      </c>
      <c r="AM33" s="308">
        <f t="shared" si="23"/>
        <v>-285.35765346277481</v>
      </c>
      <c r="AN33" s="308">
        <f t="shared" si="23"/>
        <v>-263.98288817355478</v>
      </c>
      <c r="AO33" s="308">
        <f t="shared" si="23"/>
        <v>-244.30129812688679</v>
      </c>
      <c r="AP33" s="308">
        <f t="shared" si="23"/>
        <v>-226.17153344721714</v>
      </c>
      <c r="AQ33" s="308">
        <f t="shared" si="23"/>
        <v>-209.46464218198017</v>
      </c>
      <c r="AR33" s="308">
        <f t="shared" si="23"/>
        <v>-194.06293092541091</v>
      </c>
      <c r="AS33" s="309">
        <f t="shared" si="23"/>
        <v>-166.75448640348935</v>
      </c>
    </row>
    <row r="34" spans="1:45">
      <c r="A34" s="45"/>
      <c r="B34" s="270">
        <f>'(6) PVB Calculation'!E32</f>
        <v>1251.4792826928006</v>
      </c>
      <c r="C34" s="298">
        <f>'(2) LCC Calculation'!$Q37</f>
        <v>1316.875</v>
      </c>
      <c r="D34" s="273">
        <f t="shared" si="18"/>
        <v>-65.395717307199448</v>
      </c>
      <c r="E34" s="274"/>
      <c r="F34" s="270">
        <f>'(6) PVB Calculation'!I32</f>
        <v>2851.1228011896965</v>
      </c>
      <c r="G34" s="298">
        <f>'(2) LCC Calculation'!$AB37</f>
        <v>-979.20000000000027</v>
      </c>
      <c r="H34" s="273">
        <f t="shared" si="19"/>
        <v>3830.3228011896967</v>
      </c>
      <c r="I34" s="36"/>
      <c r="J34" s="270">
        <f>'(6) PVB Calculation'!M32</f>
        <v>234.73495953600104</v>
      </c>
      <c r="K34" s="298">
        <f>'(2) LCC Calculation'!$AM37</f>
        <v>658.34999999999945</v>
      </c>
      <c r="L34" s="273">
        <f t="shared" si="20"/>
        <v>-423.61504046399841</v>
      </c>
      <c r="M34" s="36"/>
      <c r="P34" s="268">
        <v>17</v>
      </c>
      <c r="Q34" s="307">
        <f t="shared" si="21"/>
        <v>3830.3228011896967</v>
      </c>
      <c r="R34" s="307">
        <f t="shared" si="21"/>
        <v>1671.157150639405</v>
      </c>
      <c r="S34" s="307">
        <f t="shared" si="21"/>
        <v>757.80894638201323</v>
      </c>
      <c r="T34" s="307">
        <f t="shared" si="21"/>
        <v>355.93614277691523</v>
      </c>
      <c r="U34" s="307">
        <f t="shared" si="21"/>
        <v>172.64507463938432</v>
      </c>
      <c r="V34" s="307">
        <f t="shared" si="21"/>
        <v>142.99976364844974</v>
      </c>
      <c r="W34" s="308">
        <f t="shared" si="21"/>
        <v>44.279059375721118</v>
      </c>
      <c r="X34" s="308">
        <f t="shared" si="21"/>
        <v>6.9179805677174873</v>
      </c>
      <c r="Y34" s="308">
        <f t="shared" si="21"/>
        <v>3.8876214690664121</v>
      </c>
      <c r="Z34" s="308">
        <f t="shared" si="21"/>
        <v>2.2263657222953595</v>
      </c>
      <c r="AA34" s="308">
        <f t="shared" si="22"/>
        <v>1.2977638444908202</v>
      </c>
      <c r="AB34" s="308">
        <f t="shared" si="22"/>
        <v>0.76914518235650253</v>
      </c>
      <c r="AC34" s="309">
        <f t="shared" si="22"/>
        <v>0.46302422375520064</v>
      </c>
      <c r="AE34" s="268">
        <v>17</v>
      </c>
      <c r="AF34" s="308">
        <f t="shared" si="23"/>
        <v>-423.61504046399841</v>
      </c>
      <c r="AG34" s="308">
        <f t="shared" si="23"/>
        <v>-357.69100346345203</v>
      </c>
      <c r="AH34" s="308">
        <f t="shared" si="23"/>
        <v>-389.17803548977622</v>
      </c>
      <c r="AI34" s="308">
        <f t="shared" si="23"/>
        <v>-357.69100346345203</v>
      </c>
      <c r="AJ34" s="308">
        <f t="shared" si="23"/>
        <v>-328.88847350584604</v>
      </c>
      <c r="AK34" s="308">
        <f t="shared" si="23"/>
        <v>-302.53000279645653</v>
      </c>
      <c r="AL34" s="308">
        <f t="shared" si="23"/>
        <v>-249.77017989607856</v>
      </c>
      <c r="AM34" s="308">
        <f t="shared" si="23"/>
        <v>-278.39771069539012</v>
      </c>
      <c r="AN34" s="308">
        <f t="shared" si="23"/>
        <v>-256.29406618791728</v>
      </c>
      <c r="AO34" s="308">
        <f t="shared" si="23"/>
        <v>-236.0399015718713</v>
      </c>
      <c r="AP34" s="308">
        <f t="shared" si="23"/>
        <v>-217.47262831463186</v>
      </c>
      <c r="AQ34" s="308">
        <f t="shared" si="23"/>
        <v>-200.44463366696667</v>
      </c>
      <c r="AR34" s="308">
        <f t="shared" si="23"/>
        <v>-184.82183897658177</v>
      </c>
      <c r="AS34" s="309">
        <f t="shared" si="23"/>
        <v>-157.315553210839</v>
      </c>
    </row>
    <row r="35" spans="1:45">
      <c r="A35" s="45"/>
      <c r="B35" s="270">
        <f>'(6) PVB Calculation'!E33</f>
        <v>1251.4792826928006</v>
      </c>
      <c r="C35" s="298">
        <f>'(2) LCC Calculation'!$Q38</f>
        <v>1316.875</v>
      </c>
      <c r="D35" s="273">
        <f t="shared" si="18"/>
        <v>-65.395717307199448</v>
      </c>
      <c r="E35" s="274"/>
      <c r="F35" s="270">
        <f>'(6) PVB Calculation'!I33</f>
        <v>2851.1228011896965</v>
      </c>
      <c r="G35" s="298">
        <f>'(2) LCC Calculation'!$AB38</f>
        <v>4616.9874999999993</v>
      </c>
      <c r="H35" s="273">
        <f t="shared" si="19"/>
        <v>-1765.8646988103028</v>
      </c>
      <c r="I35" s="36"/>
      <c r="J35" s="270">
        <f>'(6) PVB Calculation'!M33</f>
        <v>234.73495953600104</v>
      </c>
      <c r="K35" s="298">
        <f>'(2) LCC Calculation'!$AM38</f>
        <v>338.53749999999945</v>
      </c>
      <c r="L35" s="273">
        <f t="shared" si="20"/>
        <v>-103.80254046399841</v>
      </c>
      <c r="M35" s="36"/>
      <c r="P35" s="268">
        <v>18</v>
      </c>
      <c r="Q35" s="307">
        <f t="shared" si="21"/>
        <v>-1765.8646988103028</v>
      </c>
      <c r="R35" s="307">
        <f t="shared" si="21"/>
        <v>-733.7532560570279</v>
      </c>
      <c r="S35" s="307">
        <f t="shared" si="21"/>
        <v>-317.60628787141911</v>
      </c>
      <c r="T35" s="307">
        <f t="shared" si="21"/>
        <v>-142.69090694670425</v>
      </c>
      <c r="U35" s="307">
        <f t="shared" si="21"/>
        <v>-66.3277088627419</v>
      </c>
      <c r="V35" s="307">
        <f t="shared" si="21"/>
        <v>-54.33294525020338</v>
      </c>
      <c r="W35" s="308">
        <f t="shared" si="21"/>
        <v>-15.702799417770146</v>
      </c>
      <c r="X35" s="308">
        <f t="shared" si="21"/>
        <v>-2.1995476991982588</v>
      </c>
      <c r="Y35" s="308">
        <f t="shared" si="21"/>
        <v>-1.1948537796743322</v>
      </c>
      <c r="Z35" s="308">
        <f t="shared" si="21"/>
        <v>-0.66219646442222824</v>
      </c>
      <c r="AA35" s="308">
        <f t="shared" si="22"/>
        <v>-0.37393639507140386</v>
      </c>
      <c r="AB35" s="308">
        <f t="shared" si="22"/>
        <v>-0.21490495493067602</v>
      </c>
      <c r="AC35" s="309">
        <f t="shared" si="22"/>
        <v>-0.12556738209380983</v>
      </c>
      <c r="AE35" s="268">
        <v>18</v>
      </c>
      <c r="AF35" s="308">
        <f t="shared" si="23"/>
        <v>-103.80254046399841</v>
      </c>
      <c r="AG35" s="308">
        <f t="shared" si="23"/>
        <v>-86.780721084922334</v>
      </c>
      <c r="AH35" s="308">
        <f t="shared" si="23"/>
        <v>-94.889655725747801</v>
      </c>
      <c r="AI35" s="308">
        <f t="shared" si="23"/>
        <v>-86.780721084922334</v>
      </c>
      <c r="AJ35" s="308">
        <f t="shared" si="23"/>
        <v>-79.399765920941832</v>
      </c>
      <c r="AK35" s="308">
        <f t="shared" si="23"/>
        <v>-72.678321851116948</v>
      </c>
      <c r="AL35" s="308">
        <f t="shared" si="23"/>
        <v>-59.33094550358588</v>
      </c>
      <c r="AM35" s="308">
        <f t="shared" si="23"/>
        <v>-66.554650248511564</v>
      </c>
      <c r="AN35" s="308">
        <f t="shared" si="23"/>
        <v>-60.973052525423661</v>
      </c>
      <c r="AO35" s="308">
        <f t="shared" si="23"/>
        <v>-55.883253972416</v>
      </c>
      <c r="AP35" s="308">
        <f t="shared" si="23"/>
        <v>-51.239853005444786</v>
      </c>
      <c r="AQ35" s="308">
        <f t="shared" si="23"/>
        <v>-47.001828609360174</v>
      </c>
      <c r="AR35" s="308">
        <f t="shared" si="23"/>
        <v>-43.132099590509036</v>
      </c>
      <c r="AS35" s="309">
        <f t="shared" si="23"/>
        <v>-36.366575554999841</v>
      </c>
    </row>
    <row r="36" spans="1:45">
      <c r="A36" s="45"/>
      <c r="B36" s="270">
        <f>'(6) PVB Calculation'!E34</f>
        <v>1251.4792826928006</v>
      </c>
      <c r="C36" s="298">
        <f>'(2) LCC Calculation'!$Q39</f>
        <v>1316.875</v>
      </c>
      <c r="D36" s="273">
        <f t="shared" si="18"/>
        <v>-65.395717307199448</v>
      </c>
      <c r="E36" s="274"/>
      <c r="F36" s="270">
        <f>'(6) PVB Calculation'!I34</f>
        <v>2851.1228011896965</v>
      </c>
      <c r="G36" s="298">
        <f>'(2) LCC Calculation'!$AB39</f>
        <v>-979.20000000000027</v>
      </c>
      <c r="H36" s="273">
        <f t="shared" si="19"/>
        <v>3830.3228011896967</v>
      </c>
      <c r="I36" s="36"/>
      <c r="J36" s="270">
        <f>'(6) PVB Calculation'!M34</f>
        <v>234.73495953600104</v>
      </c>
      <c r="K36" s="298">
        <f>'(2) LCC Calculation'!$AM39</f>
        <v>658.34999999999945</v>
      </c>
      <c r="L36" s="273">
        <f t="shared" si="20"/>
        <v>-423.61504046399841</v>
      </c>
      <c r="M36" s="36"/>
      <c r="P36" s="268">
        <v>19</v>
      </c>
      <c r="Q36" s="307">
        <f t="shared" si="21"/>
        <v>3830.3228011896967</v>
      </c>
      <c r="R36" s="307">
        <f t="shared" si="21"/>
        <v>1515.7887987659003</v>
      </c>
      <c r="S36" s="307">
        <f t="shared" si="21"/>
        <v>626.28838543968016</v>
      </c>
      <c r="T36" s="307">
        <f t="shared" si="21"/>
        <v>269.13886032280925</v>
      </c>
      <c r="U36" s="307">
        <f t="shared" si="21"/>
        <v>119.8924129440169</v>
      </c>
      <c r="V36" s="307">
        <f t="shared" si="21"/>
        <v>97.128588560981939</v>
      </c>
      <c r="W36" s="308">
        <f t="shared" si="21"/>
        <v>26.200626849539113</v>
      </c>
      <c r="X36" s="308">
        <f t="shared" si="21"/>
        <v>3.2903593663341204</v>
      </c>
      <c r="Y36" s="308">
        <f t="shared" si="21"/>
        <v>1.7278317640295164</v>
      </c>
      <c r="Z36" s="308">
        <f t="shared" si="21"/>
        <v>0.92668708524260535</v>
      </c>
      <c r="AA36" s="308">
        <f t="shared" si="22"/>
        <v>0.50693900175422657</v>
      </c>
      <c r="AB36" s="308">
        <f t="shared" si="22"/>
        <v>0.28251430022277407</v>
      </c>
      <c r="AC36" s="309">
        <f t="shared" si="22"/>
        <v>0.16021599437896217</v>
      </c>
      <c r="AE36" s="268">
        <v>19</v>
      </c>
      <c r="AF36" s="308">
        <f t="shared" si="23"/>
        <v>-423.61504046399841</v>
      </c>
      <c r="AG36" s="308">
        <f t="shared" si="23"/>
        <v>-350.64307760361936</v>
      </c>
      <c r="AH36" s="308">
        <f t="shared" si="23"/>
        <v>-385.31525010744923</v>
      </c>
      <c r="AI36" s="308">
        <f t="shared" si="23"/>
        <v>-350.64307760361936</v>
      </c>
      <c r="AJ36" s="308">
        <f t="shared" si="23"/>
        <v>-319.2394608030732</v>
      </c>
      <c r="AK36" s="308">
        <f t="shared" si="23"/>
        <v>-290.78239407579446</v>
      </c>
      <c r="AL36" s="308">
        <f t="shared" si="23"/>
        <v>-234.71926125245602</v>
      </c>
      <c r="AM36" s="308">
        <f t="shared" si="23"/>
        <v>-264.98294890697451</v>
      </c>
      <c r="AN36" s="308">
        <f t="shared" si="23"/>
        <v>-241.58173832398649</v>
      </c>
      <c r="AO36" s="308">
        <f t="shared" si="23"/>
        <v>-220.34577383077445</v>
      </c>
      <c r="AP36" s="308">
        <f t="shared" si="23"/>
        <v>-201.06566966959303</v>
      </c>
      <c r="AQ36" s="308">
        <f t="shared" si="23"/>
        <v>-183.55315461364594</v>
      </c>
      <c r="AR36" s="308">
        <f t="shared" si="23"/>
        <v>-167.63885621458667</v>
      </c>
      <c r="AS36" s="309">
        <f t="shared" si="23"/>
        <v>-140.01028231651745</v>
      </c>
    </row>
    <row r="37" spans="1:45">
      <c r="A37" s="45"/>
      <c r="B37" s="270">
        <f>'(6) PVB Calculation'!E35</f>
        <v>1251.4792826928006</v>
      </c>
      <c r="C37" s="298">
        <f>'(2) LCC Calculation'!$Q40</f>
        <v>1316.875</v>
      </c>
      <c r="D37" s="273">
        <f t="shared" si="18"/>
        <v>-65.395717307199448</v>
      </c>
      <c r="E37" s="274"/>
      <c r="F37" s="270">
        <f>'(6) PVB Calculation'!I35</f>
        <v>2851.1228011896965</v>
      </c>
      <c r="G37" s="298">
        <f>'(2) LCC Calculation'!$AB40</f>
        <v>1734</v>
      </c>
      <c r="H37" s="273">
        <f t="shared" si="19"/>
        <v>1117.1228011896965</v>
      </c>
      <c r="I37" s="36"/>
      <c r="J37" s="270">
        <f>'(6) PVB Calculation'!M35</f>
        <v>234.73495953600104</v>
      </c>
      <c r="K37" s="298">
        <f>'(2) LCC Calculation'!$AM40</f>
        <v>658.34999999999945</v>
      </c>
      <c r="L37" s="273">
        <f t="shared" si="20"/>
        <v>-423.61504046399841</v>
      </c>
      <c r="M37" s="36"/>
      <c r="P37" s="268">
        <v>20</v>
      </c>
      <c r="Q37" s="307">
        <f t="shared" ref="Q37:Z47" si="24">$H37/((1+Q$14/100)^$P37)</f>
        <v>1117.1228011896965</v>
      </c>
      <c r="R37" s="307">
        <f t="shared" si="24"/>
        <v>421.03183484602255</v>
      </c>
      <c r="S37" s="307">
        <f t="shared" si="24"/>
        <v>166.05318611733043</v>
      </c>
      <c r="T37" s="307">
        <f t="shared" si="24"/>
        <v>68.256514763542611</v>
      </c>
      <c r="U37" s="307">
        <f t="shared" si="24"/>
        <v>29.139090694003642</v>
      </c>
      <c r="V37" s="307">
        <f t="shared" si="24"/>
        <v>23.346323399178072</v>
      </c>
      <c r="W37" s="308">
        <f t="shared" si="24"/>
        <v>5.8780580401116929</v>
      </c>
      <c r="X37" s="308">
        <f t="shared" si="24"/>
        <v>0.66182149976178384</v>
      </c>
      <c r="Y37" s="308">
        <f t="shared" si="24"/>
        <v>0.33595084285806037</v>
      </c>
      <c r="Z37" s="308">
        <f t="shared" si="24"/>
        <v>0.17436806684956233</v>
      </c>
      <c r="AA37" s="308">
        <f t="shared" ref="AA37:AC47" si="25">$H37/((1+AA$14/100)^$P37)</f>
        <v>9.2406232298504531E-2</v>
      </c>
      <c r="AB37" s="308">
        <f t="shared" si="25"/>
        <v>4.9936952120191135E-2</v>
      </c>
      <c r="AC37" s="309">
        <f t="shared" si="25"/>
        <v>2.7486692794177505E-2</v>
      </c>
      <c r="AE37" s="268">
        <v>20</v>
      </c>
      <c r="AF37" s="308">
        <f t="shared" ref="AF37:AS47" si="26">$L37/((1+AF$14/100)^$AE37)</f>
        <v>-423.61504046399841</v>
      </c>
      <c r="AG37" s="308">
        <f t="shared" si="26"/>
        <v>-347.17136396397956</v>
      </c>
      <c r="AH37" s="308">
        <f t="shared" si="26"/>
        <v>-383.39825881338237</v>
      </c>
      <c r="AI37" s="308">
        <f t="shared" si="26"/>
        <v>-347.17136396397956</v>
      </c>
      <c r="AJ37" s="308">
        <f t="shared" si="26"/>
        <v>-314.52163625918547</v>
      </c>
      <c r="AK37" s="308">
        <f t="shared" si="26"/>
        <v>-285.08077850568083</v>
      </c>
      <c r="AL37" s="308">
        <f t="shared" si="26"/>
        <v>-227.53740517446047</v>
      </c>
      <c r="AM37" s="308">
        <f t="shared" si="26"/>
        <v>-258.51995015314588</v>
      </c>
      <c r="AN37" s="308">
        <f t="shared" si="26"/>
        <v>-234.54537701357913</v>
      </c>
      <c r="AO37" s="308">
        <f t="shared" si="26"/>
        <v>-212.89446746934732</v>
      </c>
      <c r="AP37" s="308">
        <f t="shared" si="26"/>
        <v>-193.33237468230101</v>
      </c>
      <c r="AQ37" s="308">
        <f t="shared" si="26"/>
        <v>-175.6489517833933</v>
      </c>
      <c r="AR37" s="308">
        <f t="shared" si="26"/>
        <v>-159.65605353770158</v>
      </c>
      <c r="AS37" s="309">
        <f t="shared" si="26"/>
        <v>-132.08517199671456</v>
      </c>
    </row>
    <row r="38" spans="1:45">
      <c r="A38" s="45"/>
      <c r="B38" s="270">
        <f>'(6) PVB Calculation'!E36</f>
        <v>1251.4792826928006</v>
      </c>
      <c r="C38" s="298">
        <f>'(2) LCC Calculation'!$Q41</f>
        <v>1316.875</v>
      </c>
      <c r="D38" s="273">
        <f t="shared" si="18"/>
        <v>-65.395717307199448</v>
      </c>
      <c r="E38" s="274"/>
      <c r="F38" s="270">
        <f>'(6) PVB Calculation'!I36</f>
        <v>2851.1228011896965</v>
      </c>
      <c r="G38" s="298">
        <f>'(2) LCC Calculation'!$AB41</f>
        <v>4616.9874999999993</v>
      </c>
      <c r="H38" s="273">
        <f t="shared" si="19"/>
        <v>-1765.8646988103028</v>
      </c>
      <c r="I38" s="36"/>
      <c r="J38" s="270">
        <f>'(6) PVB Calculation'!M36</f>
        <v>234.73495953600104</v>
      </c>
      <c r="K38" s="298">
        <f>'(2) LCC Calculation'!$AM41</f>
        <v>338.53749999999945</v>
      </c>
      <c r="L38" s="273">
        <f t="shared" si="20"/>
        <v>-103.80254046399841</v>
      </c>
      <c r="M38" s="36"/>
      <c r="P38" s="268">
        <v>21</v>
      </c>
      <c r="Q38" s="307">
        <f t="shared" si="24"/>
        <v>-1765.8646988103028</v>
      </c>
      <c r="R38" s="307">
        <f t="shared" si="24"/>
        <v>-633.84365062695429</v>
      </c>
      <c r="S38" s="307">
        <f t="shared" si="24"/>
        <v>-238.62230493720435</v>
      </c>
      <c r="T38" s="307">
        <f t="shared" si="24"/>
        <v>-93.821587537900399</v>
      </c>
      <c r="U38" s="307">
        <f t="shared" si="24"/>
        <v>-38.384090777049707</v>
      </c>
      <c r="V38" s="307">
        <f t="shared" si="24"/>
        <v>-30.414514255936986</v>
      </c>
      <c r="W38" s="308">
        <f t="shared" si="24"/>
        <v>-7.1473825297087599</v>
      </c>
      <c r="X38" s="308">
        <f t="shared" si="24"/>
        <v>-0.72148844124753264</v>
      </c>
      <c r="Y38" s="308">
        <f t="shared" si="24"/>
        <v>-0.35403074953313546</v>
      </c>
      <c r="Z38" s="308">
        <f t="shared" si="24"/>
        <v>-0.17782456833868701</v>
      </c>
      <c r="AA38" s="308">
        <f t="shared" si="25"/>
        <v>-9.1293065202979404E-2</v>
      </c>
      <c r="AB38" s="308">
        <f t="shared" si="25"/>
        <v>-4.7840377311556569E-2</v>
      </c>
      <c r="AC38" s="309">
        <f t="shared" si="25"/>
        <v>-2.5558188905721521E-2</v>
      </c>
      <c r="AE38" s="268">
        <v>21</v>
      </c>
      <c r="AF38" s="308">
        <f t="shared" si="26"/>
        <v>-103.80254046399841</v>
      </c>
      <c r="AG38" s="308">
        <f t="shared" si="26"/>
        <v>-84.228512915082433</v>
      </c>
      <c r="AH38" s="308">
        <f t="shared" si="26"/>
        <v>-93.480426609555465</v>
      </c>
      <c r="AI38" s="308">
        <f t="shared" si="26"/>
        <v>-84.228512915082433</v>
      </c>
      <c r="AJ38" s="308">
        <f t="shared" si="26"/>
        <v>-75.931345449256199</v>
      </c>
      <c r="AK38" s="308">
        <f t="shared" si="26"/>
        <v>-68.486405917706008</v>
      </c>
      <c r="AL38" s="308">
        <f t="shared" si="26"/>
        <v>-54.049724398846095</v>
      </c>
      <c r="AM38" s="308">
        <f t="shared" si="26"/>
        <v>-61.802609014737762</v>
      </c>
      <c r="AN38" s="308">
        <f t="shared" si="26"/>
        <v>-55.798980463943572</v>
      </c>
      <c r="AO38" s="308">
        <f t="shared" si="26"/>
        <v>-50.403493289414158</v>
      </c>
      <c r="AP38" s="308">
        <f t="shared" si="26"/>
        <v>-45.552042740673343</v>
      </c>
      <c r="AQ38" s="308">
        <f t="shared" si="26"/>
        <v>-41.187542794753206</v>
      </c>
      <c r="AR38" s="308">
        <f t="shared" si="26"/>
        <v>-37.259129329885795</v>
      </c>
      <c r="AS38" s="309">
        <f t="shared" si="26"/>
        <v>-30.534078093828992</v>
      </c>
    </row>
    <row r="39" spans="1:45">
      <c r="A39" s="45"/>
      <c r="B39" s="270">
        <f>'(6) PVB Calculation'!E37</f>
        <v>1251.4792826928006</v>
      </c>
      <c r="C39" s="298">
        <f>'(2) LCC Calculation'!$Q42</f>
        <v>1316.875</v>
      </c>
      <c r="D39" s="273">
        <f t="shared" si="18"/>
        <v>-65.395717307199448</v>
      </c>
      <c r="E39" s="274"/>
      <c r="F39" s="270">
        <f>'(6) PVB Calculation'!I37</f>
        <v>2851.1228011896965</v>
      </c>
      <c r="G39" s="298">
        <f>'(2) LCC Calculation'!$AB42</f>
        <v>-979.20000000000027</v>
      </c>
      <c r="H39" s="273">
        <f t="shared" si="19"/>
        <v>3830.3228011896967</v>
      </c>
      <c r="I39" s="36"/>
      <c r="J39" s="270">
        <f>'(6) PVB Calculation'!M37</f>
        <v>234.73495953600104</v>
      </c>
      <c r="K39" s="298">
        <f>'(2) LCC Calculation'!$AM42</f>
        <v>658.34999999999945</v>
      </c>
      <c r="L39" s="273">
        <f t="shared" si="20"/>
        <v>-423.61504046399841</v>
      </c>
      <c r="M39" s="36"/>
      <c r="P39" s="268">
        <v>22</v>
      </c>
      <c r="Q39" s="307">
        <f t="shared" si="24"/>
        <v>3830.3228011896967</v>
      </c>
      <c r="R39" s="307">
        <f t="shared" si="24"/>
        <v>1309.3953558068463</v>
      </c>
      <c r="S39" s="307">
        <f t="shared" si="24"/>
        <v>470.53973361358385</v>
      </c>
      <c r="T39" s="307">
        <f t="shared" si="24"/>
        <v>176.96316944049269</v>
      </c>
      <c r="U39" s="307">
        <f t="shared" si="24"/>
        <v>69.382183416676455</v>
      </c>
      <c r="V39" s="307">
        <f t="shared" si="24"/>
        <v>54.370673775244413</v>
      </c>
      <c r="W39" s="308">
        <f t="shared" si="24"/>
        <v>11.925638074437467</v>
      </c>
      <c r="X39" s="308">
        <f t="shared" si="24"/>
        <v>1.0792929160963123</v>
      </c>
      <c r="Y39" s="308">
        <f t="shared" si="24"/>
        <v>0.51195015230504193</v>
      </c>
      <c r="Z39" s="308">
        <f t="shared" si="24"/>
        <v>0.24885021254542783</v>
      </c>
      <c r="AA39" s="308">
        <f t="shared" si="25"/>
        <v>0.12376440472515293</v>
      </c>
      <c r="AB39" s="308">
        <f t="shared" si="25"/>
        <v>6.2891014881102852E-2</v>
      </c>
      <c r="AC39" s="309">
        <f t="shared" si="25"/>
        <v>3.2610623728671323E-2</v>
      </c>
      <c r="AE39" s="268">
        <v>22</v>
      </c>
      <c r="AF39" s="308">
        <f t="shared" si="26"/>
        <v>-423.61504046399841</v>
      </c>
      <c r="AG39" s="308">
        <f t="shared" si="26"/>
        <v>-340.33071656110138</v>
      </c>
      <c r="AH39" s="308">
        <f t="shared" si="26"/>
        <v>-379.5928405865028</v>
      </c>
      <c r="AI39" s="308">
        <f t="shared" si="26"/>
        <v>-340.33071656110138</v>
      </c>
      <c r="AJ39" s="308">
        <f t="shared" si="26"/>
        <v>-305.29412143870087</v>
      </c>
      <c r="AK39" s="308">
        <f t="shared" si="26"/>
        <v>-274.01074443068131</v>
      </c>
      <c r="AL39" s="308">
        <f t="shared" si="26"/>
        <v>-213.82621284923309</v>
      </c>
      <c r="AM39" s="308">
        <f t="shared" si="26"/>
        <v>-246.06301025879446</v>
      </c>
      <c r="AN39" s="308">
        <f t="shared" si="26"/>
        <v>-221.0815128792338</v>
      </c>
      <c r="AO39" s="308">
        <f t="shared" si="26"/>
        <v>-198.73926343144282</v>
      </c>
      <c r="AP39" s="308">
        <f t="shared" si="26"/>
        <v>-178.74664818999719</v>
      </c>
      <c r="AQ39" s="308">
        <f t="shared" si="26"/>
        <v>-160.84700605150371</v>
      </c>
      <c r="AR39" s="308">
        <f t="shared" si="26"/>
        <v>-144.81274697297198</v>
      </c>
      <c r="AS39" s="309">
        <f t="shared" si="26"/>
        <v>-117.55533285574451</v>
      </c>
    </row>
    <row r="40" spans="1:45">
      <c r="A40" s="45"/>
      <c r="B40" s="270">
        <f>'(6) PVB Calculation'!E38</f>
        <v>1251.4792826928006</v>
      </c>
      <c r="C40" s="298">
        <f>'(2) LCC Calculation'!$Q43</f>
        <v>1316.875</v>
      </c>
      <c r="D40" s="273">
        <f t="shared" si="18"/>
        <v>-65.395717307199448</v>
      </c>
      <c r="E40" s="274"/>
      <c r="F40" s="270">
        <f>'(6) PVB Calculation'!I38</f>
        <v>2851.1228011896965</v>
      </c>
      <c r="G40" s="298">
        <f>'(2) LCC Calculation'!$AB43</f>
        <v>-979.20000000000027</v>
      </c>
      <c r="H40" s="273">
        <f t="shared" si="19"/>
        <v>3830.3228011896967</v>
      </c>
      <c r="I40" s="36"/>
      <c r="J40" s="270">
        <f>'(6) PVB Calculation'!M38</f>
        <v>234.73495953600104</v>
      </c>
      <c r="K40" s="298">
        <f>'(2) LCC Calculation'!$AM43</f>
        <v>658.34999999999945</v>
      </c>
      <c r="L40" s="273">
        <f t="shared" si="20"/>
        <v>-423.61504046399841</v>
      </c>
      <c r="M40" s="36"/>
      <c r="P40" s="268">
        <v>23</v>
      </c>
      <c r="Q40" s="307">
        <f t="shared" si="24"/>
        <v>3830.3228011896967</v>
      </c>
      <c r="R40" s="307">
        <f t="shared" si="24"/>
        <v>1247.04319600652</v>
      </c>
      <c r="S40" s="307">
        <f t="shared" si="24"/>
        <v>427.76339419416706</v>
      </c>
      <c r="T40" s="307">
        <f t="shared" si="24"/>
        <v>153.88101690477629</v>
      </c>
      <c r="U40" s="307">
        <f t="shared" si="24"/>
        <v>57.81848618056371</v>
      </c>
      <c r="V40" s="307">
        <f t="shared" si="24"/>
        <v>44.809551180769745</v>
      </c>
      <c r="W40" s="308">
        <f t="shared" si="24"/>
        <v>9.1735677495672814</v>
      </c>
      <c r="X40" s="308">
        <f t="shared" si="24"/>
        <v>0.7443399421353879</v>
      </c>
      <c r="Y40" s="308">
        <f t="shared" si="24"/>
        <v>0.3413001015366946</v>
      </c>
      <c r="Z40" s="308">
        <f t="shared" si="24"/>
        <v>0.16054852422285665</v>
      </c>
      <c r="AA40" s="308">
        <f t="shared" si="25"/>
        <v>7.7352752953220569E-2</v>
      </c>
      <c r="AB40" s="308">
        <f t="shared" si="25"/>
        <v>3.8115766594607796E-2</v>
      </c>
      <c r="AC40" s="309">
        <f t="shared" si="25"/>
        <v>1.9182719840394897E-2</v>
      </c>
      <c r="AE40" s="268">
        <v>23</v>
      </c>
      <c r="AF40" s="308">
        <f t="shared" si="26"/>
        <v>-423.61504046399841</v>
      </c>
      <c r="AG40" s="308">
        <f t="shared" si="26"/>
        <v>-336.96110550604101</v>
      </c>
      <c r="AH40" s="308">
        <f t="shared" si="26"/>
        <v>-377.70431899154516</v>
      </c>
      <c r="AI40" s="308">
        <f t="shared" si="26"/>
        <v>-336.96110550604101</v>
      </c>
      <c r="AJ40" s="308">
        <f t="shared" si="26"/>
        <v>-300.7823856538925</v>
      </c>
      <c r="AK40" s="308">
        <f t="shared" si="26"/>
        <v>-268.63798473596211</v>
      </c>
      <c r="AL40" s="308">
        <f t="shared" si="26"/>
        <v>-207.28363480007022</v>
      </c>
      <c r="AM40" s="308">
        <f t="shared" si="26"/>
        <v>-240.0614734232141</v>
      </c>
      <c r="AN40" s="308">
        <f t="shared" si="26"/>
        <v>-214.6422455138192</v>
      </c>
      <c r="AO40" s="308">
        <f t="shared" si="26"/>
        <v>-192.01861201105586</v>
      </c>
      <c r="AP40" s="308">
        <f t="shared" si="26"/>
        <v>-171.87177710576654</v>
      </c>
      <c r="AQ40" s="308">
        <f t="shared" si="26"/>
        <v>-153.92057995359207</v>
      </c>
      <c r="AR40" s="308">
        <f t="shared" si="26"/>
        <v>-137.91690187902088</v>
      </c>
      <c r="AS40" s="309">
        <f t="shared" si="26"/>
        <v>-110.90125741107971</v>
      </c>
    </row>
    <row r="41" spans="1:45">
      <c r="A41" s="45"/>
      <c r="B41" s="270">
        <f>'(6) PVB Calculation'!E39</f>
        <v>1251.4792826928006</v>
      </c>
      <c r="C41" s="298">
        <f>'(2) LCC Calculation'!$Q44</f>
        <v>-376.25</v>
      </c>
      <c r="D41" s="273">
        <f t="shared" si="18"/>
        <v>1627.7292826928006</v>
      </c>
      <c r="E41" s="274"/>
      <c r="F41" s="270">
        <f>'(6) PVB Calculation'!I39</f>
        <v>2851.1228011896965</v>
      </c>
      <c r="G41" s="298">
        <f>'(2) LCC Calculation'!$AB44</f>
        <v>4616.9874999999993</v>
      </c>
      <c r="H41" s="273">
        <f t="shared" si="19"/>
        <v>-1765.8646988103028</v>
      </c>
      <c r="I41" s="36"/>
      <c r="J41" s="270">
        <f>'(6) PVB Calculation'!M39</f>
        <v>234.73495953600104</v>
      </c>
      <c r="K41" s="298">
        <f>'(2) LCC Calculation'!$AM44</f>
        <v>338.53749999999945</v>
      </c>
      <c r="L41" s="273">
        <f t="shared" si="20"/>
        <v>-103.80254046399841</v>
      </c>
      <c r="M41" s="36"/>
      <c r="P41" s="268">
        <v>24</v>
      </c>
      <c r="Q41" s="307">
        <f t="shared" si="24"/>
        <v>-1765.8646988103028</v>
      </c>
      <c r="R41" s="307">
        <f t="shared" si="24"/>
        <v>-547.5379770020121</v>
      </c>
      <c r="S41" s="307">
        <f t="shared" si="24"/>
        <v>-179.28046952457126</v>
      </c>
      <c r="T41" s="307">
        <f t="shared" si="24"/>
        <v>-61.68921675870827</v>
      </c>
      <c r="U41" s="307">
        <f t="shared" si="24"/>
        <v>-22.213015495977846</v>
      </c>
      <c r="V41" s="307">
        <f t="shared" si="24"/>
        <v>-17.025446957914209</v>
      </c>
      <c r="W41" s="308">
        <f t="shared" si="24"/>
        <v>-3.25324648598487</v>
      </c>
      <c r="X41" s="308">
        <f t="shared" si="24"/>
        <v>-0.23666027840338921</v>
      </c>
      <c r="Y41" s="308">
        <f t="shared" si="24"/>
        <v>-0.10489799986166977</v>
      </c>
      <c r="Z41" s="308">
        <f t="shared" si="24"/>
        <v>-4.7752561065741189E-2</v>
      </c>
      <c r="AA41" s="308">
        <f t="shared" si="25"/>
        <v>-2.2288345996821141E-2</v>
      </c>
      <c r="AB41" s="308">
        <f t="shared" si="25"/>
        <v>-1.0649832164411404E-2</v>
      </c>
      <c r="AC41" s="309">
        <f t="shared" si="25"/>
        <v>-5.2021552830697178E-3</v>
      </c>
      <c r="AE41" s="268">
        <v>24</v>
      </c>
      <c r="AF41" s="308">
        <f t="shared" si="26"/>
        <v>-103.80254046399841</v>
      </c>
      <c r="AG41" s="308">
        <f t="shared" si="26"/>
        <v>-81.751364809975342</v>
      </c>
      <c r="AH41" s="308">
        <f t="shared" si="26"/>
        <v>-92.092126294155321</v>
      </c>
      <c r="AI41" s="308">
        <f t="shared" si="26"/>
        <v>-81.751364809975342</v>
      </c>
      <c r="AJ41" s="308">
        <f t="shared" si="26"/>
        <v>-72.614436010743972</v>
      </c>
      <c r="AK41" s="308">
        <f t="shared" si="26"/>
        <v>-64.536269909109251</v>
      </c>
      <c r="AL41" s="308">
        <f t="shared" si="26"/>
        <v>-49.23860024133031</v>
      </c>
      <c r="AM41" s="308">
        <f t="shared" si="26"/>
        <v>-57.38986632438904</v>
      </c>
      <c r="AN41" s="308">
        <f t="shared" si="26"/>
        <v>-51.063971571987857</v>
      </c>
      <c r="AO41" s="308">
        <f t="shared" si="26"/>
        <v>-45.461063112574209</v>
      </c>
      <c r="AP41" s="308">
        <f t="shared" si="26"/>
        <v>-40.495600126480483</v>
      </c>
      <c r="AQ41" s="308">
        <f t="shared" si="26"/>
        <v>-36.092503880408493</v>
      </c>
      <c r="AR41" s="308">
        <f t="shared" si="26"/>
        <v>-32.18583680370223</v>
      </c>
      <c r="AS41" s="309">
        <f t="shared" si="26"/>
        <v>-25.637000757193011</v>
      </c>
    </row>
    <row r="42" spans="1:45">
      <c r="A42" s="45"/>
      <c r="B42" s="270">
        <f>'(6) PVB Calculation'!E40</f>
        <v>1251.4792826928006</v>
      </c>
      <c r="C42" s="298">
        <f>'(2) LCC Calculation'!$Q45</f>
        <v>1316.875</v>
      </c>
      <c r="D42" s="273">
        <f t="shared" si="18"/>
        <v>-65.395717307199448</v>
      </c>
      <c r="E42" s="274"/>
      <c r="F42" s="270">
        <f>'(6) PVB Calculation'!I40</f>
        <v>2851.1228011896965</v>
      </c>
      <c r="G42" s="298">
        <f>'(2) LCC Calculation'!$AB45</f>
        <v>1734</v>
      </c>
      <c r="H42" s="273">
        <f t="shared" si="19"/>
        <v>1117.1228011896965</v>
      </c>
      <c r="I42" s="36"/>
      <c r="J42" s="270">
        <f>'(6) PVB Calculation'!M40</f>
        <v>234.73495953600104</v>
      </c>
      <c r="K42" s="298">
        <f>'(2) LCC Calculation'!$AM45</f>
        <v>658.34999999999945</v>
      </c>
      <c r="L42" s="273">
        <f t="shared" si="20"/>
        <v>-423.61504046399841</v>
      </c>
      <c r="M42" s="36"/>
      <c r="P42" s="268">
        <v>25</v>
      </c>
      <c r="Q42" s="307">
        <f t="shared" si="24"/>
        <v>1117.1228011896965</v>
      </c>
      <c r="R42" s="307">
        <f t="shared" si="24"/>
        <v>329.8894595180854</v>
      </c>
      <c r="S42" s="307">
        <f t="shared" si="24"/>
        <v>103.10596402216092</v>
      </c>
      <c r="T42" s="307">
        <f t="shared" si="24"/>
        <v>33.935551172977647</v>
      </c>
      <c r="U42" s="307">
        <f t="shared" si="24"/>
        <v>11.710347018873634</v>
      </c>
      <c r="V42" s="307">
        <f t="shared" si="24"/>
        <v>8.876625394351322</v>
      </c>
      <c r="W42" s="308">
        <f t="shared" si="24"/>
        <v>1.5831319308771488</v>
      </c>
      <c r="X42" s="308">
        <f t="shared" si="24"/>
        <v>0.1032525676273771</v>
      </c>
      <c r="Y42" s="308">
        <f t="shared" si="24"/>
        <v>4.4240440211761038E-2</v>
      </c>
      <c r="Z42" s="308">
        <f t="shared" si="24"/>
        <v>1.9489848438697999E-2</v>
      </c>
      <c r="AA42" s="308">
        <f t="shared" si="25"/>
        <v>8.8125450418953411E-3</v>
      </c>
      <c r="AB42" s="308">
        <f t="shared" si="25"/>
        <v>4.0832155891372211E-3</v>
      </c>
      <c r="AC42" s="309">
        <f t="shared" si="25"/>
        <v>1.935877542187524E-3</v>
      </c>
      <c r="AE42" s="268">
        <v>25</v>
      </c>
      <c r="AF42" s="308">
        <f t="shared" si="26"/>
        <v>-423.61504046399841</v>
      </c>
      <c r="AG42" s="308">
        <f t="shared" si="26"/>
        <v>-330.32164053136057</v>
      </c>
      <c r="AH42" s="308">
        <f t="shared" si="26"/>
        <v>-373.95541594667975</v>
      </c>
      <c r="AI42" s="308">
        <f t="shared" si="26"/>
        <v>-330.32164053136057</v>
      </c>
      <c r="AJ42" s="308">
        <f t="shared" si="26"/>
        <v>-291.95795642106583</v>
      </c>
      <c r="AK42" s="308">
        <f t="shared" si="26"/>
        <v>-258.20644438289321</v>
      </c>
      <c r="AL42" s="308">
        <f t="shared" si="26"/>
        <v>-194.79291583262477</v>
      </c>
      <c r="AM42" s="308">
        <f t="shared" si="26"/>
        <v>-228.49396637545667</v>
      </c>
      <c r="AN42" s="308">
        <f t="shared" si="26"/>
        <v>-202.32090254860896</v>
      </c>
      <c r="AO42" s="308">
        <f t="shared" si="26"/>
        <v>-179.25142898182543</v>
      </c>
      <c r="AP42" s="308">
        <f t="shared" si="26"/>
        <v>-158.90511936553855</v>
      </c>
      <c r="AQ42" s="308">
        <f t="shared" si="26"/>
        <v>-140.94968517533215</v>
      </c>
      <c r="AR42" s="308">
        <f t="shared" si="26"/>
        <v>-125.09469558187838</v>
      </c>
      <c r="AS42" s="309">
        <f t="shared" si="26"/>
        <v>-98.701724288963803</v>
      </c>
    </row>
    <row r="43" spans="1:45">
      <c r="A43" s="45"/>
      <c r="B43" s="270">
        <f>'(6) PVB Calculation'!E41</f>
        <v>1251.4792826928006</v>
      </c>
      <c r="C43" s="298">
        <f>'(2) LCC Calculation'!$Q46</f>
        <v>1316.875</v>
      </c>
      <c r="D43" s="273">
        <f t="shared" si="18"/>
        <v>-65.395717307199448</v>
      </c>
      <c r="E43" s="274"/>
      <c r="F43" s="270">
        <f>'(6) PVB Calculation'!I41</f>
        <v>2851.1228011896965</v>
      </c>
      <c r="G43" s="298">
        <f>'(2) LCC Calculation'!$AB46</f>
        <v>-979.20000000000027</v>
      </c>
      <c r="H43" s="273">
        <f t="shared" si="19"/>
        <v>3830.3228011896967</v>
      </c>
      <c r="I43" s="36"/>
      <c r="J43" s="270">
        <f>'(6) PVB Calculation'!M41</f>
        <v>234.73495953600104</v>
      </c>
      <c r="K43" s="298">
        <f>'(2) LCC Calculation'!$AM46</f>
        <v>658.34999999999945</v>
      </c>
      <c r="L43" s="273">
        <f t="shared" si="20"/>
        <v>-423.61504046399841</v>
      </c>
      <c r="M43" s="36"/>
      <c r="P43" s="268">
        <v>26</v>
      </c>
      <c r="Q43" s="307">
        <f t="shared" si="24"/>
        <v>3830.3228011896967</v>
      </c>
      <c r="R43" s="307">
        <f t="shared" si="24"/>
        <v>1077.2427997032892</v>
      </c>
      <c r="S43" s="307">
        <f t="shared" si="24"/>
        <v>321.38496934197372</v>
      </c>
      <c r="T43" s="307">
        <f t="shared" si="24"/>
        <v>101.17926647803161</v>
      </c>
      <c r="U43" s="307">
        <f t="shared" si="24"/>
        <v>33.459772095233632</v>
      </c>
      <c r="V43" s="307">
        <f t="shared" si="24"/>
        <v>25.083505540030671</v>
      </c>
      <c r="W43" s="308">
        <f t="shared" si="24"/>
        <v>4.1754973825977606</v>
      </c>
      <c r="X43" s="308">
        <f t="shared" si="24"/>
        <v>0.24415595297400891</v>
      </c>
      <c r="Y43" s="308">
        <f t="shared" si="24"/>
        <v>0.10112595601087249</v>
      </c>
      <c r="Z43" s="308">
        <f t="shared" si="24"/>
        <v>4.3113295753175553E-2</v>
      </c>
      <c r="AA43" s="308">
        <f t="shared" si="25"/>
        <v>1.888494945146986E-2</v>
      </c>
      <c r="AB43" s="308">
        <f t="shared" si="25"/>
        <v>8.4850191378485242E-3</v>
      </c>
      <c r="AC43" s="309">
        <f t="shared" si="25"/>
        <v>3.9044819540799709E-3</v>
      </c>
      <c r="AE43" s="268">
        <v>26</v>
      </c>
      <c r="AF43" s="308">
        <f t="shared" si="26"/>
        <v>-423.61504046399841</v>
      </c>
      <c r="AG43" s="308">
        <f t="shared" si="26"/>
        <v>-327.05112923897087</v>
      </c>
      <c r="AH43" s="308">
        <f t="shared" si="26"/>
        <v>-372.0949412404774</v>
      </c>
      <c r="AI43" s="308">
        <f t="shared" si="26"/>
        <v>-327.05112923897087</v>
      </c>
      <c r="AJ43" s="308">
        <f t="shared" si="26"/>
        <v>-287.64330681878414</v>
      </c>
      <c r="AK43" s="308">
        <f t="shared" si="26"/>
        <v>-253.14357292440508</v>
      </c>
      <c r="AL43" s="308">
        <f t="shared" si="26"/>
        <v>-188.83271180395616</v>
      </c>
      <c r="AM43" s="308">
        <f t="shared" si="26"/>
        <v>-222.92094280532359</v>
      </c>
      <c r="AN43" s="308">
        <f t="shared" si="26"/>
        <v>-196.42806072680477</v>
      </c>
      <c r="AO43" s="308">
        <f t="shared" si="26"/>
        <v>-173.18978645586998</v>
      </c>
      <c r="AP43" s="308">
        <f t="shared" si="26"/>
        <v>-152.79338400532555</v>
      </c>
      <c r="AQ43" s="308">
        <f t="shared" si="26"/>
        <v>-134.88008150749494</v>
      </c>
      <c r="AR43" s="308">
        <f t="shared" si="26"/>
        <v>-119.13780531607465</v>
      </c>
      <c r="AS43" s="309">
        <f t="shared" si="26"/>
        <v>-93.114834234871509</v>
      </c>
    </row>
    <row r="44" spans="1:45">
      <c r="A44" s="45"/>
      <c r="B44" s="270">
        <f>'(6) PVB Calculation'!E42</f>
        <v>1251.4792826928006</v>
      </c>
      <c r="C44" s="298">
        <f>'(2) LCC Calculation'!$Q47</f>
        <v>1316.875</v>
      </c>
      <c r="D44" s="273">
        <f t="shared" si="18"/>
        <v>-65.395717307199448</v>
      </c>
      <c r="E44" s="274"/>
      <c r="F44" s="270">
        <f>'(6) PVB Calculation'!I42</f>
        <v>2851.1228011896965</v>
      </c>
      <c r="G44" s="298">
        <f>'(2) LCC Calculation'!$AB47</f>
        <v>4616.9874999999993</v>
      </c>
      <c r="H44" s="273">
        <f t="shared" si="19"/>
        <v>-1765.8646988103028</v>
      </c>
      <c r="I44" s="36"/>
      <c r="J44" s="270">
        <f>'(6) PVB Calculation'!M42</f>
        <v>234.73495953600104</v>
      </c>
      <c r="K44" s="298">
        <f>'(2) LCC Calculation'!$AM47</f>
        <v>338.53749999999945</v>
      </c>
      <c r="L44" s="273">
        <f t="shared" si="20"/>
        <v>-103.80254046399841</v>
      </c>
      <c r="M44" s="36"/>
      <c r="P44" s="268">
        <v>27</v>
      </c>
      <c r="Q44" s="307">
        <f t="shared" si="24"/>
        <v>-1765.8646988103028</v>
      </c>
      <c r="R44" s="307">
        <f t="shared" si="24"/>
        <v>-472.98389115820066</v>
      </c>
      <c r="S44" s="307">
        <f t="shared" si="24"/>
        <v>-134.69607026639457</v>
      </c>
      <c r="T44" s="307">
        <f t="shared" si="24"/>
        <v>-40.561661384866134</v>
      </c>
      <c r="U44" s="307">
        <f t="shared" si="24"/>
        <v>-12.854754337950141</v>
      </c>
      <c r="V44" s="307">
        <f t="shared" si="24"/>
        <v>-9.5305103897941592</v>
      </c>
      <c r="W44" s="308">
        <f t="shared" si="24"/>
        <v>-1.4807676313085429</v>
      </c>
      <c r="X44" s="308">
        <f t="shared" si="24"/>
        <v>-7.762853037136061E-2</v>
      </c>
      <c r="Y44" s="308">
        <f t="shared" si="24"/>
        <v>-3.1080888847902152E-2</v>
      </c>
      <c r="Z44" s="308">
        <f t="shared" si="24"/>
        <v>-1.2823352305257611E-2</v>
      </c>
      <c r="AA44" s="308">
        <f t="shared" si="25"/>
        <v>-5.44149072188016E-3</v>
      </c>
      <c r="AB44" s="308">
        <f t="shared" si="25"/>
        <v>-2.3707782317748068E-3</v>
      </c>
      <c r="AC44" s="309">
        <f t="shared" si="25"/>
        <v>-1.0588551359799957E-3</v>
      </c>
      <c r="AE44" s="268">
        <v>27</v>
      </c>
      <c r="AF44" s="308">
        <f t="shared" si="26"/>
        <v>-103.80254046399841</v>
      </c>
      <c r="AG44" s="308">
        <f t="shared" si="26"/>
        <v>-79.347069264200826</v>
      </c>
      <c r="AH44" s="308">
        <f t="shared" si="26"/>
        <v>-90.72444396088946</v>
      </c>
      <c r="AI44" s="308">
        <f t="shared" si="26"/>
        <v>-79.347069264200826</v>
      </c>
      <c r="AJ44" s="308">
        <f t="shared" si="26"/>
        <v>-69.442419147994698</v>
      </c>
      <c r="AK44" s="308">
        <f t="shared" si="26"/>
        <v>-60.81396852371001</v>
      </c>
      <c r="AL44" s="308">
        <f t="shared" si="26"/>
        <v>-44.855728325920786</v>
      </c>
      <c r="AM44" s="308">
        <f t="shared" si="26"/>
        <v>-53.292196061590801</v>
      </c>
      <c r="AN44" s="308">
        <f t="shared" si="26"/>
        <v>-46.730767677551533</v>
      </c>
      <c r="AO44" s="308">
        <f t="shared" si="26"/>
        <v>-41.003274266299904</v>
      </c>
      <c r="AP44" s="308">
        <f t="shared" si="26"/>
        <v>-36.000441054634585</v>
      </c>
      <c r="AQ44" s="308">
        <f t="shared" si="26"/>
        <v>-31.627738582240607</v>
      </c>
      <c r="AR44" s="308">
        <f t="shared" si="26"/>
        <v>-27.803335971236127</v>
      </c>
      <c r="AS44" s="309">
        <f t="shared" si="26"/>
        <v>-21.52532019485297</v>
      </c>
    </row>
    <row r="45" spans="1:45">
      <c r="A45" s="45"/>
      <c r="B45" s="270">
        <f>'(6) PVB Calculation'!E43</f>
        <v>1251.4792826928006</v>
      </c>
      <c r="C45" s="298">
        <f>'(2) LCC Calculation'!$Q48</f>
        <v>1316.875</v>
      </c>
      <c r="D45" s="273">
        <f t="shared" si="18"/>
        <v>-65.395717307199448</v>
      </c>
      <c r="E45" s="274"/>
      <c r="F45" s="270">
        <f>'(6) PVB Calculation'!I43</f>
        <v>2851.1228011896965</v>
      </c>
      <c r="G45" s="298">
        <f>'(2) LCC Calculation'!$AB48</f>
        <v>-979.20000000000027</v>
      </c>
      <c r="H45" s="273">
        <f t="shared" si="19"/>
        <v>3830.3228011896967</v>
      </c>
      <c r="I45" s="36"/>
      <c r="J45" s="270">
        <f>'(6) PVB Calculation'!M43</f>
        <v>234.73495953600104</v>
      </c>
      <c r="K45" s="298">
        <f>'(2) LCC Calculation'!$AM48</f>
        <v>658.34999999999945</v>
      </c>
      <c r="L45" s="273">
        <f t="shared" si="20"/>
        <v>-423.61504046399841</v>
      </c>
      <c r="M45" s="36"/>
      <c r="P45" s="268">
        <v>28</v>
      </c>
      <c r="Q45" s="307">
        <f t="shared" si="24"/>
        <v>3830.3228011896967</v>
      </c>
      <c r="R45" s="307">
        <f t="shared" si="24"/>
        <v>977.09097478756394</v>
      </c>
      <c r="S45" s="307">
        <f t="shared" si="24"/>
        <v>265.60741267931712</v>
      </c>
      <c r="T45" s="307">
        <f t="shared" si="24"/>
        <v>76.506061609097642</v>
      </c>
      <c r="U45" s="307">
        <f t="shared" si="24"/>
        <v>23.235952843912244</v>
      </c>
      <c r="V45" s="307">
        <f t="shared" si="24"/>
        <v>17.037269343005395</v>
      </c>
      <c r="W45" s="308">
        <f t="shared" si="24"/>
        <v>2.4707085104128761</v>
      </c>
      <c r="X45" s="308">
        <f t="shared" si="24"/>
        <v>0.11612649368561659</v>
      </c>
      <c r="Y45" s="308">
        <f t="shared" si="24"/>
        <v>4.494486933816555E-2</v>
      </c>
      <c r="Z45" s="308">
        <f t="shared" si="24"/>
        <v>1.7945180334308242E-2</v>
      </c>
      <c r="AA45" s="308">
        <f t="shared" si="25"/>
        <v>7.3769333794804111E-3</v>
      </c>
      <c r="AB45" s="308">
        <f t="shared" si="25"/>
        <v>3.1166277824971624E-3</v>
      </c>
      <c r="AC45" s="309">
        <f t="shared" si="25"/>
        <v>1.3510318180207513E-3</v>
      </c>
      <c r="AE45" s="268">
        <v>28</v>
      </c>
      <c r="AF45" s="308">
        <f t="shared" si="26"/>
        <v>-423.61504046399841</v>
      </c>
      <c r="AG45" s="308">
        <f t="shared" si="26"/>
        <v>-320.6069299470355</v>
      </c>
      <c r="AH45" s="308">
        <f t="shared" si="26"/>
        <v>-368.40171405705553</v>
      </c>
      <c r="AI45" s="308">
        <f t="shared" si="26"/>
        <v>-320.6069299470355</v>
      </c>
      <c r="AJ45" s="308">
        <f t="shared" si="26"/>
        <v>-279.20435518336694</v>
      </c>
      <c r="AK45" s="308">
        <f t="shared" si="26"/>
        <v>-243.31369946597951</v>
      </c>
      <c r="AL45" s="308">
        <f t="shared" si="26"/>
        <v>-177.45382828872437</v>
      </c>
      <c r="AM45" s="308">
        <f t="shared" si="26"/>
        <v>-212.17936257496595</v>
      </c>
      <c r="AN45" s="308">
        <f t="shared" si="26"/>
        <v>-185.15228648016287</v>
      </c>
      <c r="AO45" s="308">
        <f t="shared" si="26"/>
        <v>-161.67451885072694</v>
      </c>
      <c r="AP45" s="308">
        <f t="shared" si="26"/>
        <v>-141.26607249013082</v>
      </c>
      <c r="AQ45" s="308">
        <f t="shared" si="26"/>
        <v>-123.5137304617522</v>
      </c>
      <c r="AR45" s="308">
        <f t="shared" si="26"/>
        <v>-108.06150142047588</v>
      </c>
      <c r="AS45" s="309">
        <f t="shared" si="26"/>
        <v>-82.871870981551695</v>
      </c>
    </row>
    <row r="46" spans="1:45">
      <c r="A46" s="45"/>
      <c r="B46" s="270">
        <f>'(6) PVB Calculation'!E44</f>
        <v>1251.4792826928006</v>
      </c>
      <c r="C46" s="298">
        <f>'(2) LCC Calculation'!$Q49</f>
        <v>1316.875</v>
      </c>
      <c r="D46" s="273">
        <f t="shared" si="18"/>
        <v>-65.395717307199448</v>
      </c>
      <c r="E46" s="274"/>
      <c r="F46" s="270">
        <f>'(6) PVB Calculation'!I44</f>
        <v>2851.1228011896965</v>
      </c>
      <c r="G46" s="298">
        <f>'(2) LCC Calculation'!$AB49</f>
        <v>-979.20000000000027</v>
      </c>
      <c r="H46" s="273">
        <f t="shared" si="19"/>
        <v>3830.3228011896967</v>
      </c>
      <c r="I46" s="36"/>
      <c r="J46" s="270">
        <f>'(6) PVB Calculation'!M44</f>
        <v>234.73495953600104</v>
      </c>
      <c r="K46" s="298">
        <f>'(2) LCC Calculation'!$AM49</f>
        <v>658.34999999999945</v>
      </c>
      <c r="L46" s="273">
        <f t="shared" si="20"/>
        <v>-423.61504046399841</v>
      </c>
      <c r="M46" s="36"/>
      <c r="P46" s="268">
        <v>29</v>
      </c>
      <c r="Q46" s="307">
        <f t="shared" si="24"/>
        <v>3830.3228011896967</v>
      </c>
      <c r="R46" s="307">
        <f t="shared" si="24"/>
        <v>930.56283313101301</v>
      </c>
      <c r="S46" s="307">
        <f t="shared" si="24"/>
        <v>241.46128425392462</v>
      </c>
      <c r="T46" s="307">
        <f t="shared" si="24"/>
        <v>66.527010094867521</v>
      </c>
      <c r="U46" s="307">
        <f t="shared" si="24"/>
        <v>19.363294036593537</v>
      </c>
      <c r="V46" s="307">
        <f t="shared" si="24"/>
        <v>14.041253116741016</v>
      </c>
      <c r="W46" s="308">
        <f t="shared" si="24"/>
        <v>1.9005450080099042</v>
      </c>
      <c r="X46" s="308">
        <f t="shared" si="24"/>
        <v>8.008723702456319E-2</v>
      </c>
      <c r="Y46" s="308">
        <f t="shared" si="24"/>
        <v>2.9963246225443697E-2</v>
      </c>
      <c r="Z46" s="308">
        <f t="shared" si="24"/>
        <v>1.1577535699553705E-2</v>
      </c>
      <c r="AA46" s="308">
        <f t="shared" si="25"/>
        <v>4.6105833621752565E-3</v>
      </c>
      <c r="AB46" s="308">
        <f t="shared" si="25"/>
        <v>1.8888653227255529E-3</v>
      </c>
      <c r="AC46" s="309">
        <f t="shared" si="25"/>
        <v>7.9472459883573611E-4</v>
      </c>
      <c r="AE46" s="268">
        <v>29</v>
      </c>
      <c r="AF46" s="308">
        <f t="shared" si="26"/>
        <v>-423.61504046399841</v>
      </c>
      <c r="AG46" s="308">
        <f t="shared" si="26"/>
        <v>-317.43260390795592</v>
      </c>
      <c r="AH46" s="308">
        <f t="shared" si="26"/>
        <v>-366.56886970851303</v>
      </c>
      <c r="AI46" s="308">
        <f t="shared" si="26"/>
        <v>-317.43260390795592</v>
      </c>
      <c r="AJ46" s="308">
        <f t="shared" si="26"/>
        <v>-275.07818244666697</v>
      </c>
      <c r="AK46" s="308">
        <f t="shared" si="26"/>
        <v>-238.54284261370543</v>
      </c>
      <c r="AL46" s="308">
        <f t="shared" si="26"/>
        <v>-172.02415946453615</v>
      </c>
      <c r="AM46" s="308">
        <f t="shared" si="26"/>
        <v>-207.00425617069845</v>
      </c>
      <c r="AN46" s="308">
        <f t="shared" si="26"/>
        <v>-179.75950143705137</v>
      </c>
      <c r="AO46" s="308">
        <f t="shared" si="26"/>
        <v>-156.20726459007437</v>
      </c>
      <c r="AP46" s="308">
        <f t="shared" si="26"/>
        <v>-135.83276200974117</v>
      </c>
      <c r="AQ46" s="308">
        <f t="shared" si="26"/>
        <v>-118.19495737966716</v>
      </c>
      <c r="AR46" s="308">
        <f t="shared" si="26"/>
        <v>-102.91571563854843</v>
      </c>
      <c r="AS46" s="309">
        <f t="shared" si="26"/>
        <v>-78.181010359954428</v>
      </c>
    </row>
    <row r="47" spans="1:45" ht="15.75" thickBot="1">
      <c r="A47" s="54"/>
      <c r="B47" s="283">
        <f>'(6) PVB Calculation'!E45</f>
        <v>1251.4792826928006</v>
      </c>
      <c r="C47" s="300">
        <f>'(2) LCC Calculation'!$Q50</f>
        <v>1316.875</v>
      </c>
      <c r="D47" s="287">
        <f t="shared" si="18"/>
        <v>-65.395717307199448</v>
      </c>
      <c r="E47" s="274"/>
      <c r="F47" s="283">
        <f>'(6) PVB Calculation'!I45</f>
        <v>2851.1228011896965</v>
      </c>
      <c r="G47" s="300">
        <f>'(2) LCC Calculation'!$AB50</f>
        <v>7330.1875</v>
      </c>
      <c r="H47" s="287">
        <f t="shared" si="19"/>
        <v>-4479.0646988103035</v>
      </c>
      <c r="I47" s="36"/>
      <c r="J47" s="283">
        <f>'(6) PVB Calculation'!M45</f>
        <v>234.73495953600104</v>
      </c>
      <c r="K47" s="300">
        <f>'(2) LCC Calculation'!$AM50</f>
        <v>338.53749999999945</v>
      </c>
      <c r="L47" s="287">
        <f t="shared" si="20"/>
        <v>-103.80254046399841</v>
      </c>
      <c r="M47" s="36"/>
      <c r="P47" s="281">
        <v>30</v>
      </c>
      <c r="Q47" s="310">
        <f t="shared" si="24"/>
        <v>-4479.0646988103035</v>
      </c>
      <c r="R47" s="310">
        <f t="shared" si="24"/>
        <v>-1036.3545623752477</v>
      </c>
      <c r="S47" s="310">
        <f t="shared" si="24"/>
        <v>-256.68871803115013</v>
      </c>
      <c r="T47" s="310">
        <f t="shared" si="24"/>
        <v>-67.647558227767135</v>
      </c>
      <c r="U47" s="310">
        <f t="shared" si="24"/>
        <v>-18.869046481985812</v>
      </c>
      <c r="V47" s="310">
        <f t="shared" si="24"/>
        <v>-13.532053537314999</v>
      </c>
      <c r="W47" s="314">
        <f t="shared" si="24"/>
        <v>-1.709569521486098</v>
      </c>
      <c r="X47" s="314">
        <f t="shared" si="24"/>
        <v>-6.4587320667911327E-2</v>
      </c>
      <c r="Y47" s="314">
        <f t="shared" si="24"/>
        <v>-2.3358748143187166E-2</v>
      </c>
      <c r="Z47" s="314">
        <f t="shared" si="24"/>
        <v>-8.7344666439719987E-3</v>
      </c>
      <c r="AA47" s="314">
        <f t="shared" si="25"/>
        <v>-3.3696737602681767E-3</v>
      </c>
      <c r="AB47" s="314">
        <f t="shared" si="25"/>
        <v>-1.3386560630124051E-3</v>
      </c>
      <c r="AC47" s="315">
        <f t="shared" si="25"/>
        <v>-5.466630176652026E-4</v>
      </c>
      <c r="AE47" s="281">
        <v>30</v>
      </c>
      <c r="AF47" s="314">
        <f t="shared" si="26"/>
        <v>-103.80254046399841</v>
      </c>
      <c r="AG47" s="314">
        <f t="shared" si="26"/>
        <v>-77.013483694765696</v>
      </c>
      <c r="AH47" s="314">
        <f t="shared" si="26"/>
        <v>-89.377073407142646</v>
      </c>
      <c r="AI47" s="314">
        <f t="shared" si="26"/>
        <v>-77.013483694765696</v>
      </c>
      <c r="AJ47" s="314">
        <f t="shared" si="26"/>
        <v>-66.408965517714506</v>
      </c>
      <c r="AK47" s="314">
        <f t="shared" si="26"/>
        <v>-57.306360792332889</v>
      </c>
      <c r="AL47" s="314">
        <f t="shared" si="26"/>
        <v>-40.86298866717037</v>
      </c>
      <c r="AM47" s="314">
        <f t="shared" si="26"/>
        <v>-49.487101869412982</v>
      </c>
      <c r="AN47" s="314">
        <f t="shared" si="26"/>
        <v>-42.765272275281511</v>
      </c>
      <c r="AO47" s="314">
        <f t="shared" si="26"/>
        <v>-36.982604132994531</v>
      </c>
      <c r="AP47" s="314">
        <f t="shared" si="26"/>
        <v>-32.004261008117055</v>
      </c>
      <c r="AQ47" s="314">
        <f t="shared" si="26"/>
        <v>-27.715279913553882</v>
      </c>
      <c r="AR47" s="314">
        <f t="shared" si="26"/>
        <v>-24.017566976556431</v>
      </c>
      <c r="AS47" s="315">
        <f t="shared" si="26"/>
        <v>-18.073073909043174</v>
      </c>
    </row>
    <row r="48" spans="1:45" ht="19.5" customHeight="1">
      <c r="A48" s="54"/>
      <c r="B48" s="39"/>
      <c r="C48" s="54"/>
      <c r="D48" s="289"/>
      <c r="E48" s="39"/>
      <c r="F48" s="36"/>
      <c r="G48" s="36"/>
      <c r="H48" s="36"/>
      <c r="I48" s="36"/>
      <c r="J48" s="36"/>
      <c r="K48" s="36"/>
      <c r="L48" s="36"/>
      <c r="M48" s="36"/>
      <c r="P48" s="39"/>
    </row>
    <row r="49" spans="1:16">
      <c r="A49" s="55"/>
      <c r="B49" s="39"/>
      <c r="C49" s="54"/>
      <c r="D49" s="39"/>
      <c r="E49" s="39"/>
      <c r="F49" s="36"/>
      <c r="G49" s="36"/>
      <c r="H49" s="36"/>
      <c r="I49" s="36"/>
      <c r="J49" s="36"/>
      <c r="K49" s="36"/>
      <c r="L49" s="36"/>
      <c r="M49" s="36"/>
      <c r="P49" s="39"/>
    </row>
    <row r="50" spans="1:16">
      <c r="A50" s="55"/>
      <c r="B50" s="36"/>
      <c r="C50" s="55"/>
      <c r="D50" s="36"/>
      <c r="E50" s="36"/>
      <c r="F50" s="36"/>
      <c r="G50" s="36"/>
      <c r="H50" s="36"/>
      <c r="I50" s="36"/>
      <c r="J50" s="36"/>
      <c r="K50" s="36"/>
      <c r="L50" s="36"/>
      <c r="M50" s="36"/>
      <c r="P50" s="36"/>
    </row>
    <row r="51" spans="1:16">
      <c r="A51" s="55"/>
      <c r="B51" s="36"/>
      <c r="C51" s="55"/>
      <c r="D51" s="36"/>
      <c r="E51" s="36"/>
      <c r="F51" s="36"/>
      <c r="G51" s="36"/>
      <c r="H51" s="36"/>
      <c r="I51" s="36"/>
      <c r="J51" s="36"/>
      <c r="K51" s="36"/>
      <c r="L51" s="36"/>
      <c r="M51" s="36"/>
      <c r="P51" s="36"/>
    </row>
    <row r="52" spans="1:16">
      <c r="A52" s="55"/>
      <c r="B52" s="36"/>
      <c r="C52" s="55"/>
      <c r="D52" s="36"/>
      <c r="E52" s="36"/>
      <c r="F52" s="36"/>
      <c r="G52" s="36"/>
      <c r="H52" s="36"/>
      <c r="I52" s="36"/>
      <c r="J52" s="36"/>
      <c r="K52" s="36"/>
      <c r="L52" s="36"/>
      <c r="M52" s="36"/>
      <c r="P52" s="36"/>
    </row>
    <row r="53" spans="1:16">
      <c r="A53" s="55"/>
      <c r="B53" s="36"/>
      <c r="C53" s="55"/>
      <c r="D53" s="36"/>
      <c r="E53" s="36"/>
      <c r="F53" s="36"/>
      <c r="G53" s="36"/>
      <c r="H53" s="36"/>
      <c r="I53" s="36"/>
      <c r="J53" s="36"/>
      <c r="K53" s="36"/>
      <c r="L53" s="36"/>
      <c r="M53" s="36"/>
      <c r="P53" s="36"/>
    </row>
    <row r="54" spans="1:16">
      <c r="A54" s="55"/>
      <c r="B54" s="36"/>
      <c r="C54" s="55"/>
      <c r="D54" s="36"/>
      <c r="E54" s="36"/>
      <c r="F54" s="36"/>
      <c r="G54" s="36"/>
      <c r="H54" s="36"/>
      <c r="I54" s="36"/>
      <c r="J54" s="36"/>
      <c r="K54" s="36"/>
      <c r="L54" s="36"/>
      <c r="M54" s="36"/>
      <c r="P54" s="36"/>
    </row>
    <row r="55" spans="1:16">
      <c r="A55" s="55"/>
      <c r="B55" s="36"/>
      <c r="C55" s="55"/>
      <c r="D55" s="36"/>
      <c r="E55" s="36"/>
      <c r="F55" s="36"/>
      <c r="G55" s="36"/>
      <c r="H55" s="36"/>
      <c r="I55" s="36"/>
      <c r="J55" s="36"/>
      <c r="K55" s="36"/>
      <c r="L55" s="36"/>
      <c r="M55" s="36"/>
      <c r="P55" s="36"/>
    </row>
    <row r="56" spans="1:16">
      <c r="A56" s="55"/>
      <c r="B56" s="36"/>
      <c r="C56" s="55"/>
      <c r="D56" s="36"/>
      <c r="E56" s="36"/>
      <c r="F56" s="36"/>
      <c r="G56" s="36"/>
      <c r="H56" s="36"/>
      <c r="I56" s="36"/>
      <c r="J56" s="36"/>
      <c r="K56" s="36"/>
      <c r="L56" s="36"/>
      <c r="M56" s="36"/>
      <c r="P56" s="36"/>
    </row>
    <row r="57" spans="1:16" s="36" customFormat="1">
      <c r="A57" s="55"/>
      <c r="C57" s="55"/>
      <c r="N57" s="293"/>
    </row>
    <row r="58" spans="1:16" s="36" customFormat="1">
      <c r="A58" s="55"/>
      <c r="C58" s="55"/>
      <c r="N58" s="293"/>
    </row>
    <row r="59" spans="1:16" s="36" customFormat="1">
      <c r="A59" s="55"/>
      <c r="C59" s="55"/>
      <c r="E59" s="39"/>
      <c r="N59" s="293"/>
    </row>
    <row r="60" spans="1:16" s="36" customFormat="1">
      <c r="A60" s="55"/>
      <c r="C60" s="55"/>
      <c r="E60" s="39"/>
      <c r="N60" s="293"/>
    </row>
    <row r="61" spans="1:16" s="36" customFormat="1">
      <c r="A61" s="55"/>
      <c r="C61" s="55"/>
      <c r="E61" s="39"/>
      <c r="N61" s="293"/>
    </row>
    <row r="62" spans="1:16" s="36" customFormat="1">
      <c r="A62" s="55"/>
      <c r="C62" s="55"/>
      <c r="E62" s="39"/>
      <c r="N62" s="293"/>
    </row>
    <row r="63" spans="1:16" s="36" customFormat="1">
      <c r="A63" s="55"/>
      <c r="C63" s="55"/>
      <c r="N63" s="293"/>
    </row>
    <row r="64" spans="1:16" s="36" customFormat="1">
      <c r="A64" s="55"/>
      <c r="C64" s="55"/>
      <c r="N64" s="293"/>
    </row>
    <row r="65" spans="1:14" s="36" customFormat="1">
      <c r="A65" s="55"/>
      <c r="C65" s="55"/>
      <c r="N65" s="293"/>
    </row>
    <row r="66" spans="1:14" s="36" customFormat="1">
      <c r="A66" s="55"/>
      <c r="C66" s="55"/>
      <c r="N66" s="293"/>
    </row>
    <row r="67" spans="1:14" s="36" customFormat="1">
      <c r="A67" s="55"/>
      <c r="C67" s="55"/>
      <c r="N67" s="293"/>
    </row>
    <row r="68" spans="1:14" s="36" customFormat="1">
      <c r="A68" s="55"/>
      <c r="C68" s="55"/>
      <c r="N68" s="293"/>
    </row>
    <row r="69" spans="1:14" s="36" customFormat="1">
      <c r="A69" s="55"/>
      <c r="C69" s="55"/>
      <c r="N69" s="293"/>
    </row>
    <row r="70" spans="1:14" s="36" customFormat="1">
      <c r="A70" s="55"/>
      <c r="C70" s="55"/>
      <c r="N70" s="293"/>
    </row>
    <row r="71" spans="1:14" s="36" customFormat="1">
      <c r="A71" s="55"/>
      <c r="C71" s="55"/>
      <c r="N71" s="293"/>
    </row>
    <row r="72" spans="1:14" s="36" customFormat="1">
      <c r="A72" s="55"/>
      <c r="C72" s="55"/>
      <c r="N72" s="293"/>
    </row>
    <row r="73" spans="1:14" s="36" customFormat="1">
      <c r="A73" s="55"/>
      <c r="C73" s="55"/>
      <c r="N73" s="293"/>
    </row>
    <row r="74" spans="1:14" s="36" customFormat="1">
      <c r="A74" s="55"/>
      <c r="C74" s="55"/>
      <c r="N74" s="293"/>
    </row>
    <row r="75" spans="1:14" s="36" customFormat="1">
      <c r="A75" s="55"/>
      <c r="C75" s="55"/>
      <c r="N75" s="293"/>
    </row>
    <row r="76" spans="1:14" s="36" customFormat="1">
      <c r="A76" s="55"/>
      <c r="C76" s="55"/>
      <c r="N76" s="293"/>
    </row>
    <row r="77" spans="1:14" s="36" customFormat="1">
      <c r="A77" s="55"/>
      <c r="C77" s="55"/>
      <c r="N77" s="293"/>
    </row>
    <row r="78" spans="1:14" s="36" customFormat="1">
      <c r="A78" s="55"/>
      <c r="C78" s="55"/>
      <c r="N78" s="293"/>
    </row>
    <row r="79" spans="1:14" s="36" customFormat="1">
      <c r="A79" s="55"/>
      <c r="C79" s="55"/>
      <c r="N79" s="293"/>
    </row>
    <row r="80" spans="1:14" s="36" customFormat="1">
      <c r="A80" s="55"/>
      <c r="C80" s="55"/>
      <c r="N80" s="293"/>
    </row>
    <row r="81" spans="1:14" s="36" customFormat="1">
      <c r="A81" s="55"/>
      <c r="C81" s="55"/>
      <c r="N81" s="293"/>
    </row>
    <row r="82" spans="1:14" s="36" customFormat="1">
      <c r="A82" s="55"/>
      <c r="C82" s="55"/>
      <c r="N82" s="293"/>
    </row>
    <row r="83" spans="1:14" s="36" customFormat="1">
      <c r="A83" s="55"/>
      <c r="C83" s="55"/>
      <c r="N83" s="293"/>
    </row>
    <row r="84" spans="1:14" s="36" customFormat="1">
      <c r="A84" s="55"/>
      <c r="C84" s="55"/>
      <c r="N84" s="293"/>
    </row>
    <row r="85" spans="1:14" s="36" customFormat="1">
      <c r="A85" s="55"/>
      <c r="C85" s="55"/>
      <c r="N85" s="293"/>
    </row>
    <row r="86" spans="1:14" s="36" customFormat="1">
      <c r="A86" s="55"/>
      <c r="C86" s="55"/>
      <c r="N86" s="293"/>
    </row>
    <row r="87" spans="1:14" s="36" customFormat="1">
      <c r="A87" s="55"/>
      <c r="C87" s="55"/>
      <c r="N87" s="293"/>
    </row>
    <row r="88" spans="1:14" s="36" customFormat="1">
      <c r="A88" s="55"/>
      <c r="C88" s="55"/>
      <c r="N88" s="293"/>
    </row>
    <row r="89" spans="1:14" s="36" customFormat="1">
      <c r="A89" s="55"/>
      <c r="C89" s="55"/>
      <c r="N89" s="293"/>
    </row>
    <row r="90" spans="1:14" s="36" customFormat="1">
      <c r="A90" s="55"/>
      <c r="C90" s="55"/>
      <c r="N90" s="293"/>
    </row>
    <row r="91" spans="1:14" s="36" customFormat="1">
      <c r="A91" s="55"/>
      <c r="C91" s="55"/>
      <c r="N91" s="293"/>
    </row>
    <row r="92" spans="1:14" s="36" customFormat="1">
      <c r="A92" s="55"/>
      <c r="C92" s="55"/>
      <c r="N92" s="293"/>
    </row>
    <row r="93" spans="1:14" s="36" customFormat="1">
      <c r="A93" s="55"/>
      <c r="C93" s="55"/>
      <c r="N93" s="293"/>
    </row>
    <row r="94" spans="1:14" s="36" customFormat="1">
      <c r="A94" s="55"/>
      <c r="C94" s="55"/>
      <c r="N94" s="293"/>
    </row>
    <row r="95" spans="1:14" s="36" customFormat="1">
      <c r="A95" s="55"/>
      <c r="C95" s="55"/>
      <c r="N95" s="293"/>
    </row>
    <row r="96" spans="1:14" s="36" customFormat="1">
      <c r="A96" s="55"/>
      <c r="C96" s="55"/>
      <c r="N96" s="293"/>
    </row>
    <row r="97" spans="1:14" s="36" customFormat="1">
      <c r="A97" s="55"/>
      <c r="C97" s="55"/>
      <c r="N97" s="293"/>
    </row>
    <row r="98" spans="1:14" s="36" customFormat="1">
      <c r="A98" s="55"/>
      <c r="C98" s="55"/>
      <c r="N98" s="293"/>
    </row>
    <row r="99" spans="1:14" s="36" customFormat="1">
      <c r="A99" s="55"/>
      <c r="C99" s="55"/>
      <c r="N99" s="293"/>
    </row>
    <row r="100" spans="1:14" s="36" customFormat="1">
      <c r="A100" s="55"/>
      <c r="C100" s="55"/>
      <c r="N100" s="293"/>
    </row>
    <row r="101" spans="1:14" s="36" customFormat="1">
      <c r="A101" s="55"/>
      <c r="C101" s="55"/>
      <c r="N101" s="293"/>
    </row>
    <row r="102" spans="1:14" s="36" customFormat="1">
      <c r="A102" s="55"/>
      <c r="C102" s="55"/>
      <c r="N102" s="293"/>
    </row>
    <row r="103" spans="1:14" s="36" customFormat="1">
      <c r="A103" s="55"/>
      <c r="C103" s="55"/>
      <c r="N103" s="293"/>
    </row>
    <row r="104" spans="1:14" s="36" customFormat="1">
      <c r="A104" s="55"/>
      <c r="C104" s="55"/>
      <c r="N104" s="293"/>
    </row>
    <row r="105" spans="1:14" s="36" customFormat="1">
      <c r="A105" s="55"/>
      <c r="C105" s="55"/>
      <c r="N105" s="293"/>
    </row>
    <row r="106" spans="1:14" s="36" customFormat="1">
      <c r="A106" s="55"/>
      <c r="C106" s="55"/>
      <c r="N106" s="293"/>
    </row>
    <row r="107" spans="1:14" s="36" customFormat="1">
      <c r="A107" s="55"/>
      <c r="C107" s="55"/>
      <c r="N107" s="293"/>
    </row>
    <row r="108" spans="1:14" s="36" customFormat="1">
      <c r="A108" s="55"/>
      <c r="C108" s="55"/>
      <c r="N108" s="293"/>
    </row>
    <row r="109" spans="1:14" s="36" customFormat="1">
      <c r="A109" s="55"/>
      <c r="C109" s="55"/>
      <c r="N109" s="293"/>
    </row>
    <row r="110" spans="1:14" s="36" customFormat="1">
      <c r="A110" s="55"/>
      <c r="C110" s="55"/>
      <c r="N110" s="293"/>
    </row>
    <row r="111" spans="1:14" s="36" customFormat="1">
      <c r="A111" s="55"/>
      <c r="C111" s="55"/>
      <c r="N111" s="293"/>
    </row>
    <row r="112" spans="1:14" s="36" customFormat="1">
      <c r="A112" s="55"/>
      <c r="C112" s="55"/>
      <c r="N112" s="293"/>
    </row>
    <row r="113" spans="1:14" s="36" customFormat="1">
      <c r="A113" s="55"/>
      <c r="C113" s="55"/>
      <c r="N113" s="293"/>
    </row>
    <row r="114" spans="1:14" s="36" customFormat="1">
      <c r="A114" s="55"/>
      <c r="C114" s="55"/>
      <c r="N114" s="293"/>
    </row>
    <row r="115" spans="1:14" s="36" customFormat="1">
      <c r="A115" s="55"/>
      <c r="C115" s="55"/>
      <c r="N115" s="293"/>
    </row>
    <row r="116" spans="1:14" s="36" customFormat="1">
      <c r="A116" s="55"/>
      <c r="C116" s="55"/>
      <c r="N116" s="293"/>
    </row>
    <row r="117" spans="1:14" s="36" customFormat="1">
      <c r="A117" s="55"/>
      <c r="C117" s="55"/>
      <c r="N117" s="293"/>
    </row>
    <row r="118" spans="1:14" s="36" customFormat="1">
      <c r="A118" s="55"/>
      <c r="C118" s="55"/>
      <c r="N118" s="293"/>
    </row>
    <row r="119" spans="1:14" s="36" customFormat="1">
      <c r="A119" s="55"/>
      <c r="C119" s="55"/>
      <c r="N119" s="293"/>
    </row>
    <row r="120" spans="1:14" s="36" customFormat="1">
      <c r="A120" s="55"/>
      <c r="C120" s="55"/>
      <c r="N120" s="293"/>
    </row>
    <row r="121" spans="1:14" s="36" customFormat="1">
      <c r="A121" s="55"/>
      <c r="C121" s="55"/>
      <c r="N121" s="293"/>
    </row>
    <row r="122" spans="1:14" s="36" customFormat="1">
      <c r="A122" s="55"/>
      <c r="C122" s="55"/>
      <c r="N122" s="293"/>
    </row>
    <row r="123" spans="1:14" s="36" customFormat="1">
      <c r="A123" s="55"/>
      <c r="C123" s="55"/>
      <c r="N123" s="293"/>
    </row>
    <row r="124" spans="1:14" s="36" customFormat="1">
      <c r="A124" s="55"/>
      <c r="C124" s="55"/>
      <c r="N124" s="293"/>
    </row>
    <row r="125" spans="1:14" s="36" customFormat="1">
      <c r="A125" s="55"/>
      <c r="C125" s="55"/>
      <c r="N125" s="293"/>
    </row>
    <row r="126" spans="1:14" s="36" customFormat="1">
      <c r="A126" s="55"/>
      <c r="C126" s="55"/>
      <c r="N126" s="293"/>
    </row>
    <row r="127" spans="1:14" s="36" customFormat="1">
      <c r="A127" s="55"/>
      <c r="C127" s="55"/>
      <c r="N127" s="293"/>
    </row>
    <row r="128" spans="1:14" s="36" customFormat="1">
      <c r="A128" s="55"/>
      <c r="C128" s="55"/>
      <c r="N128" s="293"/>
    </row>
    <row r="129" spans="1:14" s="36" customFormat="1">
      <c r="A129" s="55"/>
      <c r="C129" s="55"/>
      <c r="N129" s="293"/>
    </row>
    <row r="130" spans="1:14" s="36" customFormat="1">
      <c r="A130" s="55"/>
      <c r="C130" s="55"/>
      <c r="N130" s="293"/>
    </row>
    <row r="131" spans="1:14" s="36" customFormat="1">
      <c r="A131" s="55"/>
      <c r="C131" s="55"/>
      <c r="N131" s="293"/>
    </row>
    <row r="132" spans="1:14" s="36" customFormat="1">
      <c r="A132" s="55"/>
      <c r="C132" s="55"/>
      <c r="N132" s="293"/>
    </row>
    <row r="133" spans="1:14" s="36" customFormat="1">
      <c r="A133" s="55"/>
      <c r="C133" s="55"/>
      <c r="N133" s="293"/>
    </row>
    <row r="134" spans="1:14" s="36" customFormat="1">
      <c r="A134" s="55"/>
      <c r="C134" s="55"/>
      <c r="N134" s="293"/>
    </row>
    <row r="135" spans="1:14" s="36" customFormat="1">
      <c r="A135" s="55"/>
      <c r="C135" s="55"/>
      <c r="N135" s="293"/>
    </row>
    <row r="136" spans="1:14" s="36" customFormat="1">
      <c r="A136" s="55"/>
      <c r="C136" s="55"/>
      <c r="N136" s="293"/>
    </row>
    <row r="137" spans="1:14" s="36" customFormat="1">
      <c r="A137" s="55"/>
      <c r="C137" s="55"/>
      <c r="N137" s="293"/>
    </row>
    <row r="138" spans="1:14" s="36" customFormat="1">
      <c r="A138" s="55"/>
      <c r="C138" s="55"/>
      <c r="N138" s="293"/>
    </row>
    <row r="139" spans="1:14" s="36" customFormat="1">
      <c r="A139" s="55"/>
      <c r="C139" s="55"/>
      <c r="N139" s="293"/>
    </row>
    <row r="140" spans="1:14" s="36" customFormat="1">
      <c r="A140" s="55"/>
      <c r="C140" s="55"/>
      <c r="N140" s="293"/>
    </row>
    <row r="141" spans="1:14" s="36" customFormat="1">
      <c r="A141" s="55"/>
      <c r="C141" s="55"/>
      <c r="N141" s="293"/>
    </row>
    <row r="142" spans="1:14" s="36" customFormat="1">
      <c r="A142" s="55"/>
      <c r="C142" s="55"/>
      <c r="N142" s="293"/>
    </row>
  </sheetData>
  <mergeCells count="15">
    <mergeCell ref="B2:L2"/>
    <mergeCell ref="P12:AC12"/>
    <mergeCell ref="P13:AC13"/>
    <mergeCell ref="B12:D12"/>
    <mergeCell ref="F12:H12"/>
    <mergeCell ref="J12:L12"/>
    <mergeCell ref="B13:D13"/>
    <mergeCell ref="F13:H13"/>
    <mergeCell ref="J13:L13"/>
    <mergeCell ref="B8:L8"/>
    <mergeCell ref="AE13:AS13"/>
    <mergeCell ref="AE15:AE16"/>
    <mergeCell ref="AF15:AS15"/>
    <mergeCell ref="P15:P16"/>
    <mergeCell ref="Q15:AC1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6AE0-7528-4748-97DF-70679F6EA7D8}">
  <sheetPr>
    <tabColor theme="7" tint="0.59999389629810485"/>
  </sheetPr>
  <dimension ref="B1:E77"/>
  <sheetViews>
    <sheetView zoomScale="90" zoomScaleNormal="90" workbookViewId="0">
      <selection activeCell="C5" sqref="C5"/>
    </sheetView>
  </sheetViews>
  <sheetFormatPr defaultColWidth="8.85546875" defaultRowHeight="15"/>
  <cols>
    <col min="1" max="1" width="8.85546875" style="36"/>
    <col min="2" max="2" width="25.5703125" style="36" customWidth="1"/>
    <col min="3" max="3" width="25.85546875" style="36" customWidth="1"/>
    <col min="4" max="4" width="23.42578125" style="36" customWidth="1"/>
    <col min="5" max="5" width="17.85546875" style="36" bestFit="1" customWidth="1"/>
    <col min="6" max="16384" width="8.85546875" style="36"/>
  </cols>
  <sheetData>
    <row r="1" spans="2:5" ht="30.4" customHeight="1">
      <c r="B1" s="1327" t="s">
        <v>306</v>
      </c>
      <c r="C1" s="1327"/>
      <c r="D1" s="1327"/>
      <c r="E1" s="1327"/>
    </row>
    <row r="2" spans="2:5" s="15" customFormat="1" ht="16.5" thickBot="1">
      <c r="B2" s="132"/>
      <c r="C2" s="132"/>
      <c r="D2" s="132"/>
      <c r="E2" s="132"/>
    </row>
    <row r="3" spans="2:5" s="15" customFormat="1" ht="25.9" customHeight="1">
      <c r="B3" s="1352" t="s">
        <v>307</v>
      </c>
      <c r="C3" s="579" t="s">
        <v>308</v>
      </c>
      <c r="D3" s="579" t="s">
        <v>309</v>
      </c>
      <c r="E3" s="580" t="s">
        <v>310</v>
      </c>
    </row>
    <row r="4" spans="2:5" s="15" customFormat="1" ht="30.4" customHeight="1" thickBot="1">
      <c r="B4" s="1353"/>
      <c r="C4" s="581" t="s">
        <v>311</v>
      </c>
      <c r="D4" s="581" t="s">
        <v>312</v>
      </c>
      <c r="E4" s="581" t="s">
        <v>313</v>
      </c>
    </row>
    <row r="5" spans="2:5" s="15" customFormat="1" ht="30.4" customHeight="1" thickTop="1">
      <c r="B5" s="849" t="str">
        <f>'(1) Unit Cost Range ($)'!A8</f>
        <v>GSI 1 - Permeable pavement</v>
      </c>
      <c r="C5" s="575">
        <f>'(6) PVB Calculation'!F14</f>
        <v>26664.280981595814</v>
      </c>
      <c r="D5" s="575">
        <f>'(3) PVC'!D7</f>
        <v>80811.104345161017</v>
      </c>
      <c r="E5" s="576">
        <f>C5/D5</f>
        <v>0.32995813134426588</v>
      </c>
    </row>
    <row r="6" spans="2:5" s="15" customFormat="1" ht="29.45" customHeight="1">
      <c r="B6" s="855" t="str">
        <f>'(1) Unit Cost Range ($)'!A14</f>
        <v>GSI 2 - Rain garden</v>
      </c>
      <c r="C6" s="575">
        <f>'(6) PVB Calculation'!J14</f>
        <v>67994.372244066777</v>
      </c>
      <c r="D6" s="575">
        <f>'(3) PVC'!F7</f>
        <v>54207.284091413996</v>
      </c>
      <c r="E6" s="576">
        <f>C6/D6</f>
        <v>1.2543401386684958</v>
      </c>
    </row>
    <row r="7" spans="2:5" s="15" customFormat="1" ht="27.4" customHeight="1" thickBot="1">
      <c r="B7" s="861" t="str">
        <f>'(1) Unit Cost Range ($)'!A20</f>
        <v>GSI 3 - Grassy ditch</v>
      </c>
      <c r="C7" s="577">
        <f>'(6) PVB Calculation'!N14</f>
        <v>12452.218084649889</v>
      </c>
      <c r="D7" s="577">
        <f>'(3) PVC'!H7</f>
        <v>10988.607832285436</v>
      </c>
      <c r="E7" s="578">
        <f>C7/D7</f>
        <v>1.1331934194670452</v>
      </c>
    </row>
    <row r="8" spans="2:5" s="15" customFormat="1" ht="36" customHeight="1">
      <c r="C8" s="503"/>
      <c r="D8" s="503"/>
      <c r="E8" s="503"/>
    </row>
    <row r="9" spans="2:5" s="15" customFormat="1" ht="15.75"/>
    <row r="10" spans="2:5" s="15" customFormat="1" ht="15.75"/>
    <row r="11" spans="2:5" s="15" customFormat="1" ht="15.75"/>
    <row r="12" spans="2:5" s="15" customFormat="1" ht="15.75"/>
    <row r="13" spans="2:5" s="15" customFormat="1" ht="15.75"/>
    <row r="14" spans="2:5" s="15" customFormat="1" ht="15.75"/>
    <row r="15" spans="2:5" s="15" customFormat="1" ht="15.75"/>
    <row r="16" spans="2:5" s="15" customFormat="1" ht="15.75"/>
    <row r="17" s="15" customFormat="1" ht="15.75"/>
    <row r="18" s="15" customFormat="1" ht="15.75"/>
    <row r="19" s="15" customFormat="1" ht="15.75"/>
    <row r="20" s="15" customFormat="1" ht="15.75"/>
    <row r="21" s="15" customFormat="1" ht="15.75"/>
    <row r="22" s="15" customFormat="1" ht="15.75"/>
    <row r="23" s="15" customFormat="1" ht="15.75"/>
    <row r="24" s="15" customFormat="1" ht="15.75"/>
    <row r="25" s="15" customFormat="1" ht="15.75"/>
    <row r="26" s="15" customFormat="1" ht="15.75"/>
    <row r="27" s="15" customFormat="1" ht="15.75"/>
    <row r="28" s="15" customFormat="1" ht="15.75"/>
    <row r="29" s="15" customFormat="1" ht="15.75"/>
    <row r="30" s="15" customFormat="1" ht="15.75"/>
    <row r="31" s="15" customFormat="1" ht="15.75"/>
    <row r="32" s="15" customFormat="1" ht="15.75"/>
    <row r="33" s="15" customFormat="1" ht="15.75"/>
    <row r="34" s="15" customFormat="1" ht="15.75"/>
    <row r="35" s="15" customFormat="1" ht="15.75"/>
    <row r="36" s="15" customFormat="1" ht="15.75"/>
    <row r="37" s="15" customFormat="1" ht="15.75"/>
    <row r="38" s="15" customFormat="1" ht="15.75"/>
    <row r="39" s="15" customFormat="1" ht="15.75"/>
    <row r="40" s="15" customFormat="1" ht="15.75"/>
    <row r="41" s="15" customFormat="1" ht="15.75"/>
    <row r="42" s="15" customFormat="1" ht="15.75"/>
    <row r="43" s="15" customFormat="1" ht="15.75"/>
    <row r="44" s="15" customFormat="1" ht="15.75"/>
    <row r="45" s="15" customFormat="1" ht="15.75"/>
    <row r="46" s="15" customFormat="1" ht="15.75"/>
    <row r="47" s="15" customFormat="1" ht="15.75"/>
    <row r="48" s="15" customFormat="1" ht="15.75"/>
    <row r="49" s="15" customFormat="1" ht="15.75"/>
    <row r="50" s="15" customFormat="1" ht="15.75"/>
    <row r="51" s="15" customFormat="1" ht="15.75"/>
    <row r="52" s="15" customFormat="1" ht="15.75"/>
    <row r="53" s="15" customFormat="1" ht="15.75"/>
    <row r="54" s="15" customFormat="1" ht="15.75"/>
    <row r="55" s="15" customFormat="1" ht="15.75"/>
    <row r="56" s="15" customFormat="1" ht="15.75"/>
    <row r="57" s="15" customFormat="1" ht="15.75"/>
    <row r="58" s="15" customFormat="1" ht="15.75"/>
    <row r="59" s="15" customFormat="1" ht="15.75"/>
    <row r="60" s="15" customFormat="1" ht="15.75"/>
    <row r="61" s="15" customFormat="1" ht="15.75"/>
    <row r="62" s="15" customFormat="1" ht="15.75"/>
    <row r="63" s="15" customFormat="1" ht="15.75"/>
    <row r="64" s="15" customFormat="1" ht="15.75"/>
    <row r="65" s="15" customFormat="1" ht="15.75"/>
    <row r="66" s="15" customFormat="1" ht="15.75"/>
    <row r="67" s="15" customFormat="1" ht="15.75"/>
    <row r="68" s="15" customFormat="1" ht="15.75"/>
    <row r="69" s="15" customFormat="1" ht="15.75"/>
    <row r="70" s="15" customFormat="1" ht="15.75"/>
    <row r="71" s="15" customFormat="1" ht="15.75"/>
    <row r="72" s="15" customFormat="1" ht="15.75"/>
    <row r="73" s="15" customFormat="1" ht="15.75"/>
    <row r="74" s="15" customFormat="1" ht="15.75"/>
    <row r="75" s="15" customFormat="1" ht="15.75"/>
    <row r="76" s="15" customFormat="1" ht="15.75"/>
    <row r="77" s="15" customFormat="1" ht="15.75"/>
  </sheetData>
  <mergeCells count="2">
    <mergeCell ref="B1:E1"/>
    <mergeCell ref="B3:B4"/>
  </mergeCells>
  <phoneticPr fontId="44" type="noConversion"/>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39D6-E712-49F0-9792-D2955DCB823A}">
  <sheetPr>
    <tabColor rgb="FF00B050"/>
  </sheetPr>
  <dimension ref="A1:U28"/>
  <sheetViews>
    <sheetView topLeftCell="A16" zoomScale="90" zoomScaleNormal="90" workbookViewId="0">
      <selection activeCell="T7" sqref="T7"/>
    </sheetView>
  </sheetViews>
  <sheetFormatPr defaultColWidth="8.85546875" defaultRowHeight="15"/>
  <cols>
    <col min="1" max="1" width="3.7109375" style="36" customWidth="1"/>
    <col min="2" max="2" width="14.5703125" style="36" customWidth="1"/>
    <col min="3" max="3" width="13" style="36" customWidth="1"/>
    <col min="4" max="5" width="11" style="36" customWidth="1"/>
    <col min="6" max="10" width="9.85546875" style="36" customWidth="1"/>
    <col min="11" max="11" width="6.5703125" style="149" customWidth="1"/>
    <col min="12" max="12" width="13.85546875" style="504" customWidth="1"/>
    <col min="13" max="15" width="14.42578125" style="36" customWidth="1"/>
    <col min="16" max="16" width="5.28515625" style="36" customWidth="1"/>
    <col min="17" max="17" width="30.140625" style="36" customWidth="1"/>
    <col min="18" max="20" width="9.85546875" style="36" customWidth="1"/>
    <col min="21" max="21" width="12.85546875" style="36" customWidth="1"/>
    <col min="22" max="22" width="11.42578125" style="36" customWidth="1"/>
    <col min="23" max="16384" width="8.85546875" style="36"/>
  </cols>
  <sheetData>
    <row r="1" spans="1:21" ht="39" customHeight="1">
      <c r="B1" s="1327" t="s">
        <v>314</v>
      </c>
      <c r="C1" s="1327"/>
      <c r="D1" s="1327"/>
      <c r="E1" s="1327"/>
      <c r="F1" s="1327"/>
      <c r="G1" s="1327"/>
      <c r="H1" s="1327"/>
      <c r="I1" s="1327"/>
      <c r="J1" s="1327"/>
      <c r="K1" s="1327"/>
      <c r="L1" s="1327"/>
      <c r="M1" s="1327"/>
      <c r="N1" s="1327"/>
      <c r="O1" s="1327"/>
    </row>
    <row r="2" spans="1:21" ht="15.95" customHeight="1"/>
    <row r="3" spans="1:21" ht="19.899999999999999" customHeight="1" thickBot="1">
      <c r="B3" s="1356" t="s">
        <v>315</v>
      </c>
      <c r="C3" s="1356"/>
      <c r="D3" s="1356"/>
      <c r="E3" s="1356"/>
      <c r="F3" s="1356"/>
      <c r="G3" s="1356"/>
      <c r="H3" s="1356"/>
      <c r="I3" s="1356"/>
      <c r="J3" s="1356"/>
      <c r="K3" s="77"/>
      <c r="L3" s="1356" t="s">
        <v>316</v>
      </c>
      <c r="M3" s="1356"/>
      <c r="N3" s="1356"/>
      <c r="O3" s="1356"/>
      <c r="Q3" s="1377" t="s">
        <v>317</v>
      </c>
      <c r="R3" s="1377"/>
      <c r="S3" s="1377"/>
      <c r="T3" s="1377"/>
      <c r="U3" s="1377"/>
    </row>
    <row r="4" spans="1:21" ht="19.899999999999999" customHeight="1" thickBot="1">
      <c r="A4" s="149"/>
      <c r="B4" s="1357" t="s">
        <v>318</v>
      </c>
      <c r="C4" s="1360" t="s">
        <v>86</v>
      </c>
      <c r="D4" s="1361"/>
      <c r="E4" s="1364" t="s">
        <v>307</v>
      </c>
      <c r="F4" s="1365"/>
      <c r="G4" s="1365"/>
      <c r="H4" s="1365"/>
      <c r="I4" s="1365"/>
      <c r="J4" s="1366"/>
      <c r="K4" s="574"/>
      <c r="L4" s="1382" t="s">
        <v>319</v>
      </c>
      <c r="M4" s="1381" t="s">
        <v>320</v>
      </c>
      <c r="N4" s="1381"/>
      <c r="O4" s="1381"/>
      <c r="Q4" s="1378" t="s">
        <v>307</v>
      </c>
      <c r="R4" s="1380" t="s">
        <v>312</v>
      </c>
      <c r="S4" s="1380"/>
      <c r="T4" s="1380" t="s">
        <v>311</v>
      </c>
      <c r="U4" s="1380"/>
    </row>
    <row r="5" spans="1:21" ht="33" customHeight="1" thickBot="1">
      <c r="B5" s="1358"/>
      <c r="C5" s="1362"/>
      <c r="D5" s="1363"/>
      <c r="E5" s="1367" t="str">
        <f>'(1) Unit Cost Range ($)'!A8</f>
        <v>GSI 1 - Permeable pavement</v>
      </c>
      <c r="F5" s="1368"/>
      <c r="G5" s="1369" t="str">
        <f>'(1) Unit Cost Range ($)'!A14</f>
        <v>GSI 2 - Rain garden</v>
      </c>
      <c r="H5" s="1370"/>
      <c r="I5" s="1371" t="str">
        <f>'(1) Unit Cost Range ($)'!A20</f>
        <v>GSI 3 - Grassy ditch</v>
      </c>
      <c r="J5" s="1372"/>
      <c r="K5" s="569"/>
      <c r="L5" s="1383"/>
      <c r="M5" s="1381" t="s">
        <v>307</v>
      </c>
      <c r="N5" s="1381"/>
      <c r="O5" s="1381"/>
      <c r="Q5" s="1379"/>
      <c r="R5" s="447" t="s">
        <v>46</v>
      </c>
      <c r="S5" s="447" t="s">
        <v>321</v>
      </c>
      <c r="T5" s="447" t="s">
        <v>47</v>
      </c>
      <c r="U5" s="447" t="s">
        <v>322</v>
      </c>
    </row>
    <row r="6" spans="1:21" ht="27.95" customHeight="1" thickTop="1" thickBot="1">
      <c r="B6" s="1359"/>
      <c r="C6" s="344" t="s">
        <v>46</v>
      </c>
      <c r="D6" s="345" t="s">
        <v>321</v>
      </c>
      <c r="E6" s="344" t="s">
        <v>46</v>
      </c>
      <c r="F6" s="345" t="s">
        <v>321</v>
      </c>
      <c r="G6" s="344" t="s">
        <v>46</v>
      </c>
      <c r="H6" s="345" t="s">
        <v>321</v>
      </c>
      <c r="I6" s="344" t="s">
        <v>46</v>
      </c>
      <c r="J6" s="345" t="s">
        <v>321</v>
      </c>
      <c r="K6" s="574"/>
      <c r="L6" s="1384"/>
      <c r="M6" s="850" t="str">
        <f>'(1) Unit Cost Range ($)'!A8</f>
        <v>GSI 1 - Permeable pavement</v>
      </c>
      <c r="N6" s="856" t="str">
        <f>'(1) Unit Cost Range ($)'!A14</f>
        <v>GSI 2 - Rain garden</v>
      </c>
      <c r="O6" s="862" t="str">
        <f>'(1) Unit Cost Range ($)'!A20</f>
        <v>GSI 3 - Grassy ditch</v>
      </c>
      <c r="Q6" s="851" t="str">
        <f>'(1) Unit Cost Range ($)'!A8</f>
        <v>GSI 1 - Permeable pavement</v>
      </c>
      <c r="R6" s="215">
        <f>E14</f>
        <v>63962.5</v>
      </c>
      <c r="S6" s="215">
        <f>F14</f>
        <v>16848.604345161031</v>
      </c>
      <c r="T6" s="215">
        <f>'(6) PVB Calculation'!$D$14</f>
        <v>8475.6</v>
      </c>
      <c r="U6" s="214">
        <f>'(6) PVB Calculation'!$F$14-'(6) PVB Calculation'!$D$14</f>
        <v>18188.680981595811</v>
      </c>
    </row>
    <row r="7" spans="1:21" ht="30" customHeight="1" thickTop="1">
      <c r="B7" s="137" t="s">
        <v>323</v>
      </c>
      <c r="C7" s="324">
        <f>'(2) LCC Calculation'!$D$20</f>
        <v>48912.5</v>
      </c>
      <c r="D7" s="323">
        <f>'(2) LCC Calculation'!$F$19-'(2) LCC Calculation'!$D$20</f>
        <v>3757.7046281831208</v>
      </c>
      <c r="E7" s="325" t="s">
        <v>324</v>
      </c>
      <c r="F7" s="326" t="s">
        <v>324</v>
      </c>
      <c r="G7" s="325">
        <f>'(2) LCC Calculation'!$V$20</f>
        <v>48912.5</v>
      </c>
      <c r="H7" s="326">
        <f>'(2) LCC Calculation'!$X$19-'(2) LCC Calculation'!$V$20</f>
        <v>2290.5213270603417</v>
      </c>
      <c r="I7" s="325">
        <f>'(2) LCC Calculation'!$AG$20</f>
        <v>48912.5</v>
      </c>
      <c r="J7" s="326">
        <f>'(2) LCC Calculation'!$AI$19-'(2) LCC Calculation'!$AG$20</f>
        <v>2290.5213270603417</v>
      </c>
      <c r="K7" s="570"/>
      <c r="L7" s="192" t="s">
        <v>325</v>
      </c>
      <c r="M7" s="192">
        <f>'(5) Quantification of Benefits'!K25</f>
        <v>9084.8666940528001</v>
      </c>
      <c r="N7" s="192">
        <f>'(5) Quantification of Benefits'!R25</f>
        <v>28305.969868717697</v>
      </c>
      <c r="O7" s="193">
        <f>'(5) Quantification of Benefits'!Y25</f>
        <v>9227.1031999999996</v>
      </c>
      <c r="Q7" s="857" t="str">
        <f>'(1) Unit Cost Range ($)'!A14</f>
        <v>GSI 2 - Rain garden</v>
      </c>
      <c r="R7" s="214">
        <f>G14</f>
        <v>35700</v>
      </c>
      <c r="S7" s="214">
        <f>H14</f>
        <v>18507.284091413996</v>
      </c>
      <c r="T7" s="214">
        <f>'(6) PVB Calculation'!$H$15</f>
        <v>26556.880000000001</v>
      </c>
      <c r="U7" s="214">
        <f>'(6) PVB Calculation'!$J$14-'(6) PVB Calculation'!$H$15</f>
        <v>41437.492244066772</v>
      </c>
    </row>
    <row r="8" spans="1:21" ht="29.65" customHeight="1" thickBot="1">
      <c r="B8" s="137" t="s">
        <v>326</v>
      </c>
      <c r="C8" s="327">
        <f>'(2) LCC Calculation'!$G$20</f>
        <v>25560</v>
      </c>
      <c r="D8" s="328">
        <f>'(2) LCC Calculation'!$I$19-'(2) LCC Calculation'!$G$20</f>
        <v>68724.26741616783</v>
      </c>
      <c r="E8" s="329">
        <f>'(2) LCC Calculation'!$N$20</f>
        <v>25560</v>
      </c>
      <c r="F8" s="330">
        <f>'(2) LCC Calculation'!$P$19-'(2) LCC Calculation'!$N$20</f>
        <v>68724.26741616783</v>
      </c>
      <c r="G8" s="329">
        <f>'(2) LCC Calculation'!$Y$20</f>
        <v>9240</v>
      </c>
      <c r="H8" s="330">
        <f>'(2) LCC Calculation'!$AA$19-'(2) LCC Calculation'!$Y$20</f>
        <v>24843.983995516071</v>
      </c>
      <c r="I8" s="329">
        <f>'(2) LCC Calculation'!$AJ$20</f>
        <v>16320</v>
      </c>
      <c r="J8" s="330">
        <f>'(2) LCC Calculation'!$AL$19-'(2) LCC Calculation'!$AJ$20</f>
        <v>43880.283420651773</v>
      </c>
      <c r="K8" s="570"/>
      <c r="L8" s="190" t="s">
        <v>327</v>
      </c>
      <c r="M8" s="190">
        <f>'(5) Quantification of Benefits'!K29</f>
        <v>492.1952</v>
      </c>
      <c r="N8" s="190">
        <f>'(5) Quantification of Benefits'!R29</f>
        <v>400.29695999999996</v>
      </c>
      <c r="O8" s="191">
        <f>'(5) Quantification of Benefits'!Y29</f>
        <v>151.09247999999999</v>
      </c>
      <c r="Q8" s="863" t="str">
        <f>'(1) Unit Cost Range ($)'!A20</f>
        <v>GSI 3 - Grassy ditch</v>
      </c>
      <c r="R8" s="216">
        <f>I14</f>
        <v>2887.5</v>
      </c>
      <c r="S8" s="216">
        <f>J14</f>
        <v>8101.10783228543</v>
      </c>
      <c r="T8" s="216">
        <f>'(6) PVB Calculation'!$L$15</f>
        <v>9040.64</v>
      </c>
      <c r="U8" s="216">
        <f>'(6) PVB Calculation'!$N$14-'(6) PVB Calculation'!$L$15</f>
        <v>3411.5780846498892</v>
      </c>
    </row>
    <row r="9" spans="1:21" ht="29.1" customHeight="1">
      <c r="B9" s="137" t="s">
        <v>328</v>
      </c>
      <c r="C9" s="324" t="s">
        <v>324</v>
      </c>
      <c r="D9" s="323" t="s">
        <v>324</v>
      </c>
      <c r="E9" s="325">
        <f>'(2) LCC Calculation'!$K$20</f>
        <v>112875</v>
      </c>
      <c r="F9" s="326">
        <f>'(2) LCC Calculation'!$M$19-'(2) LCC Calculation'!$K$20</f>
        <v>20606.308973344159</v>
      </c>
      <c r="G9" s="324" t="s">
        <v>324</v>
      </c>
      <c r="H9" s="323" t="s">
        <v>324</v>
      </c>
      <c r="I9" s="324" t="s">
        <v>324</v>
      </c>
      <c r="J9" s="323" t="s">
        <v>324</v>
      </c>
      <c r="K9" s="191"/>
      <c r="L9" s="190" t="s">
        <v>329</v>
      </c>
      <c r="M9" s="190">
        <f>'(5) Quantification of Benefits'!K43</f>
        <v>0</v>
      </c>
      <c r="N9" s="190">
        <f>'(5) Quantification of Benefits'!R43</f>
        <v>219.16597200000001</v>
      </c>
      <c r="O9" s="191">
        <f>'(5) Quantification of Benefits'!Y43</f>
        <v>104.72309924999999</v>
      </c>
    </row>
    <row r="10" spans="1:21" ht="45" customHeight="1">
      <c r="B10" s="137" t="s">
        <v>330</v>
      </c>
      <c r="C10" s="324" t="s">
        <v>324</v>
      </c>
      <c r="D10" s="323" t="s">
        <v>324</v>
      </c>
      <c r="E10" s="325" t="s">
        <v>324</v>
      </c>
      <c r="F10" s="326" t="s">
        <v>324</v>
      </c>
      <c r="G10" s="325">
        <f>'(2) LCC Calculation'!$S$20</f>
        <v>52020</v>
      </c>
      <c r="H10" s="326">
        <f>'(2) LCC Calculation'!$U$19-'(2) LCC Calculation'!$S$20</f>
        <v>63854.750813188541</v>
      </c>
      <c r="I10" s="325" t="s">
        <v>324</v>
      </c>
      <c r="J10" s="326" t="s">
        <v>324</v>
      </c>
      <c r="K10" s="570"/>
      <c r="L10" s="190" t="s">
        <v>331</v>
      </c>
      <c r="M10" s="190">
        <f>'(5) Quantification of Benefits'!K37</f>
        <v>150.01738864000001</v>
      </c>
      <c r="N10" s="190">
        <f>'(5) Quantification of Benefits'!R37</f>
        <v>482.57000047200006</v>
      </c>
      <c r="O10" s="191">
        <f>'(5) Quantification of Benefits'!Y37</f>
        <v>48.271759535999998</v>
      </c>
    </row>
    <row r="11" spans="1:21" ht="30.6" customHeight="1" thickBot="1">
      <c r="B11" s="138" t="s">
        <v>332</v>
      </c>
      <c r="C11" s="331" t="s">
        <v>324</v>
      </c>
      <c r="D11" s="332" t="s">
        <v>324</v>
      </c>
      <c r="E11" s="331" t="s">
        <v>324</v>
      </c>
      <c r="F11" s="332" t="s">
        <v>324</v>
      </c>
      <c r="G11" s="331" t="s">
        <v>324</v>
      </c>
      <c r="H11" s="332" t="s">
        <v>324</v>
      </c>
      <c r="I11" s="333">
        <f>'(2) LCC Calculation'!$AD$20</f>
        <v>12127.5</v>
      </c>
      <c r="J11" s="334">
        <f>'(2) LCC Calculation'!$AF$19-'(2) LCC Calculation'!$AD$20</f>
        <v>34412.275128924273</v>
      </c>
      <c r="K11" s="570"/>
      <c r="L11" s="190" t="s">
        <v>333</v>
      </c>
      <c r="M11" s="190" t="str">
        <f>'(5) Quantification of Benefits'!K49</f>
        <v>NA</v>
      </c>
      <c r="N11" s="190" t="str">
        <f>'(5) Quantification of Benefits'!R49</f>
        <v>NA</v>
      </c>
      <c r="O11" s="191" t="str">
        <f>'(5) Quantification of Benefits'!Y49</f>
        <v>NA</v>
      </c>
    </row>
    <row r="12" spans="1:21" ht="29.1" customHeight="1" thickTop="1" thickBot="1">
      <c r="B12" s="335" t="s">
        <v>334</v>
      </c>
      <c r="C12" s="336">
        <f>SUM(C7:C11)</f>
        <v>74472.5</v>
      </c>
      <c r="D12" s="337">
        <f>SUM(D7:D11)</f>
        <v>72481.972044350958</v>
      </c>
      <c r="E12" s="336">
        <f t="shared" ref="E12:H12" si="0">SUM(E7:E11)</f>
        <v>138435</v>
      </c>
      <c r="F12" s="337">
        <f t="shared" si="0"/>
        <v>89330.576389511989</v>
      </c>
      <c r="G12" s="336">
        <f t="shared" si="0"/>
        <v>110172.5</v>
      </c>
      <c r="H12" s="337">
        <f t="shared" si="0"/>
        <v>90989.256135764954</v>
      </c>
      <c r="I12" s="336">
        <f>SUM(I7:I11)</f>
        <v>77360</v>
      </c>
      <c r="J12" s="337">
        <f>SUM(J7:J11)</f>
        <v>80583.079876636388</v>
      </c>
      <c r="K12" s="571"/>
      <c r="L12" s="194" t="s">
        <v>335</v>
      </c>
      <c r="M12" s="194" t="str">
        <f>'(5) Quantification of Benefits'!K54</f>
        <v>NA</v>
      </c>
      <c r="N12" s="194" t="str">
        <f>'(5) Quantification of Benefits'!R54</f>
        <v>NA</v>
      </c>
      <c r="O12" s="195" t="str">
        <f>'(5) Quantification of Benefits'!Y54</f>
        <v>NA</v>
      </c>
    </row>
    <row r="13" spans="1:21" ht="25.5" customHeight="1" thickTop="1" thickBot="1">
      <c r="B13" s="338" t="s">
        <v>336</v>
      </c>
      <c r="C13" s="1375">
        <f>C12+D12</f>
        <v>146954.47204435096</v>
      </c>
      <c r="D13" s="1376"/>
      <c r="E13" s="1375">
        <f>E12+F12</f>
        <v>227765.57638951199</v>
      </c>
      <c r="F13" s="1376"/>
      <c r="G13" s="1375">
        <f>G12+H12</f>
        <v>201161.75613576494</v>
      </c>
      <c r="H13" s="1376"/>
      <c r="I13" s="1375">
        <f>I12+J12</f>
        <v>157943.07987663639</v>
      </c>
      <c r="J13" s="1376"/>
      <c r="K13" s="573"/>
      <c r="L13" s="196" t="s">
        <v>336</v>
      </c>
      <c r="M13" s="196">
        <f>SUM(M7:M12)</f>
        <v>9727.0792826928009</v>
      </c>
      <c r="N13" s="196">
        <f>SUM(N7:N12)</f>
        <v>29408.002801189694</v>
      </c>
      <c r="O13" s="196">
        <f>SUM(O7:O12)</f>
        <v>9531.1905387860006</v>
      </c>
    </row>
    <row r="14" spans="1:21" ht="17.45" customHeight="1">
      <c r="B14" s="339" t="s">
        <v>337</v>
      </c>
      <c r="C14" s="1373" t="s">
        <v>324</v>
      </c>
      <c r="D14" s="1374"/>
      <c r="E14" s="340">
        <f>E12-C12</f>
        <v>63962.5</v>
      </c>
      <c r="F14" s="341">
        <f>F12-D12</f>
        <v>16848.604345161031</v>
      </c>
      <c r="G14" s="340">
        <f>G12-C12</f>
        <v>35700</v>
      </c>
      <c r="H14" s="341">
        <f>H12-D12</f>
        <v>18507.284091413996</v>
      </c>
      <c r="I14" s="340">
        <f>I12-C12</f>
        <v>2887.5</v>
      </c>
      <c r="J14" s="341">
        <f>J12-D12</f>
        <v>8101.10783228543</v>
      </c>
      <c r="K14" s="572"/>
    </row>
    <row r="15" spans="1:21" ht="17.45" customHeight="1" thickBot="1">
      <c r="B15" s="342" t="s">
        <v>336</v>
      </c>
      <c r="C15" s="1354" t="s">
        <v>324</v>
      </c>
      <c r="D15" s="1355"/>
      <c r="E15" s="1354">
        <f>E14+F14</f>
        <v>80811.104345161031</v>
      </c>
      <c r="F15" s="1355"/>
      <c r="G15" s="1354">
        <f>G14+H14</f>
        <v>54207.284091413996</v>
      </c>
      <c r="H15" s="1355"/>
      <c r="I15" s="1354">
        <f>I14+J14</f>
        <v>10988.60783228543</v>
      </c>
      <c r="J15" s="1355"/>
      <c r="K15" s="573"/>
    </row>
    <row r="16" spans="1:21" ht="17.45" customHeight="1"/>
    <row r="17" spans="2:6" ht="63">
      <c r="B17" s="585" t="s">
        <v>85</v>
      </c>
      <c r="C17" s="583" t="s">
        <v>338</v>
      </c>
      <c r="D17" s="864" t="str">
        <f>'(1) Unit Cost Range ($)'!A8</f>
        <v>GSI 1 - Permeable pavement</v>
      </c>
      <c r="E17" s="865" t="str">
        <f>'(1) Unit Cost Range ($)'!A14</f>
        <v>GSI 2 - Rain garden</v>
      </c>
      <c r="F17" s="866" t="str">
        <f>'(1) Unit Cost Range ($)'!A20</f>
        <v>GSI 3 - Grassy ditch</v>
      </c>
    </row>
    <row r="18" spans="2:6" ht="24.95" customHeight="1">
      <c r="B18" s="584" t="s">
        <v>339</v>
      </c>
      <c r="C18" s="582">
        <f>C12</f>
        <v>74472.5</v>
      </c>
      <c r="D18" s="582">
        <f>E12</f>
        <v>138435</v>
      </c>
      <c r="E18" s="582">
        <f>G12</f>
        <v>110172.5</v>
      </c>
      <c r="F18" s="582">
        <f>I12</f>
        <v>77360</v>
      </c>
    </row>
    <row r="19" spans="2:6" ht="24.95" customHeight="1">
      <c r="B19" s="584" t="s">
        <v>340</v>
      </c>
      <c r="C19" s="586">
        <f>D12</f>
        <v>72481.972044350958</v>
      </c>
      <c r="D19" s="586">
        <f>F12</f>
        <v>89330.576389511989</v>
      </c>
      <c r="E19" s="586">
        <f>H12</f>
        <v>90989.256135764954</v>
      </c>
      <c r="F19" s="586">
        <f>J12</f>
        <v>80583.079876636388</v>
      </c>
    </row>
    <row r="20" spans="2:6" ht="17.45" customHeight="1"/>
    <row r="21" spans="2:6" ht="17.45" customHeight="1"/>
    <row r="22" spans="2:6" ht="17.45" customHeight="1"/>
    <row r="23" spans="2:6" ht="17.45" customHeight="1"/>
    <row r="24" spans="2:6" ht="17.45" customHeight="1"/>
    <row r="25" spans="2:6" ht="17.45" customHeight="1">
      <c r="F25" s="867"/>
    </row>
    <row r="26" spans="2:6" ht="17.45" customHeight="1"/>
    <row r="27" spans="2:6" ht="17.45" customHeight="1"/>
    <row r="28" spans="2:6" ht="17.45" customHeight="1"/>
  </sheetData>
  <mergeCells count="25">
    <mergeCell ref="B1:O1"/>
    <mergeCell ref="L3:O3"/>
    <mergeCell ref="Q3:U3"/>
    <mergeCell ref="Q4:Q5"/>
    <mergeCell ref="R4:S4"/>
    <mergeCell ref="T4:U4"/>
    <mergeCell ref="M5:O5"/>
    <mergeCell ref="L4:L6"/>
    <mergeCell ref="M4:O4"/>
    <mergeCell ref="C15:D15"/>
    <mergeCell ref="E15:F15"/>
    <mergeCell ref="G15:H15"/>
    <mergeCell ref="B3:J3"/>
    <mergeCell ref="B4:B6"/>
    <mergeCell ref="C4:D5"/>
    <mergeCell ref="E4:J4"/>
    <mergeCell ref="E5:F5"/>
    <mergeCell ref="G5:H5"/>
    <mergeCell ref="I5:J5"/>
    <mergeCell ref="I15:J15"/>
    <mergeCell ref="C14:D14"/>
    <mergeCell ref="C13:D13"/>
    <mergeCell ref="E13:F13"/>
    <mergeCell ref="G13:H13"/>
    <mergeCell ref="I13:J13"/>
  </mergeCells>
  <phoneticPr fontId="4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pageSetUpPr fitToPage="1"/>
  </sheetPr>
  <dimension ref="A1:S39"/>
  <sheetViews>
    <sheetView zoomScaleNormal="100" workbookViewId="0">
      <selection activeCell="C13" sqref="C13"/>
    </sheetView>
  </sheetViews>
  <sheetFormatPr defaultColWidth="9" defaultRowHeight="15.75"/>
  <cols>
    <col min="1" max="1" width="31.5703125" style="134" customWidth="1"/>
    <col min="2" max="2" width="1.28515625" style="134" customWidth="1"/>
    <col min="3" max="3" width="11.85546875" style="134" customWidth="1"/>
    <col min="4" max="4" width="1.28515625" style="134" customWidth="1"/>
    <col min="5" max="5" width="11.85546875" style="134" customWidth="1"/>
    <col min="6" max="6" width="1.28515625" style="134" customWidth="1"/>
    <col min="7" max="7" width="12.5703125" style="134" customWidth="1"/>
    <col min="8" max="8" width="1" style="134" customWidth="1"/>
    <col min="9" max="9" width="11.85546875" style="134" customWidth="1"/>
    <col min="10" max="10" width="1" style="134" customWidth="1"/>
    <col min="11" max="11" width="11.28515625" style="134" customWidth="1"/>
    <col min="12" max="12" width="2.140625" style="134" customWidth="1"/>
    <col min="13" max="13" width="33" style="134" customWidth="1"/>
    <col min="14" max="16384" width="9" style="134"/>
  </cols>
  <sheetData>
    <row r="1" spans="1:19" ht="21.6" customHeight="1"/>
    <row r="2" spans="1:19" ht="45.6" customHeight="1">
      <c r="A2" s="878" t="s">
        <v>35</v>
      </c>
      <c r="B2" s="878"/>
      <c r="C2" s="878"/>
      <c r="D2" s="878"/>
      <c r="E2" s="878"/>
      <c r="F2" s="878"/>
      <c r="G2" s="878"/>
      <c r="H2" s="878"/>
      <c r="I2" s="878"/>
      <c r="J2" s="878"/>
      <c r="K2" s="878"/>
      <c r="L2" s="878"/>
      <c r="M2" s="878"/>
      <c r="O2" s="881"/>
      <c r="P2" s="881"/>
      <c r="Q2" s="881"/>
      <c r="R2" s="881"/>
      <c r="S2" s="782"/>
    </row>
    <row r="3" spans="1:19" ht="20.25" customHeight="1">
      <c r="A3" s="421"/>
      <c r="B3" s="422"/>
      <c r="C3" s="365"/>
      <c r="D3" s="86"/>
      <c r="E3" s="365"/>
      <c r="F3" s="86"/>
      <c r="G3" s="423"/>
      <c r="H3" s="86"/>
      <c r="J3" s="424"/>
      <c r="L3" s="424"/>
    </row>
    <row r="4" spans="1:19" ht="28.5" customHeight="1">
      <c r="A4" s="421"/>
      <c r="B4" s="422"/>
      <c r="C4" s="839" t="s">
        <v>6</v>
      </c>
      <c r="D4" s="839"/>
      <c r="E4" s="839"/>
      <c r="F4" s="839"/>
      <c r="G4" s="817"/>
      <c r="H4" s="840"/>
      <c r="I4" s="817"/>
      <c r="J4" s="424"/>
      <c r="L4" s="424"/>
    </row>
    <row r="5" spans="1:19" ht="11.1" customHeight="1" thickBot="1">
      <c r="A5" s="421"/>
      <c r="B5" s="422"/>
      <c r="C5" s="365"/>
      <c r="D5" s="86"/>
      <c r="E5" s="365"/>
      <c r="F5" s="86"/>
      <c r="G5" s="423"/>
      <c r="H5" s="86"/>
      <c r="J5" s="424"/>
      <c r="L5" s="424"/>
    </row>
    <row r="6" spans="1:19" s="429" customFormat="1" ht="20.45" customHeight="1" thickBot="1">
      <c r="A6" s="425"/>
      <c r="B6" s="426"/>
      <c r="C6" s="879" t="s">
        <v>36</v>
      </c>
      <c r="D6" s="427"/>
      <c r="E6" s="879" t="s">
        <v>37</v>
      </c>
      <c r="F6" s="427"/>
      <c r="G6" s="875" t="s">
        <v>38</v>
      </c>
      <c r="H6" s="876"/>
      <c r="I6" s="876"/>
      <c r="J6" s="876"/>
      <c r="K6" s="877"/>
      <c r="L6" s="428"/>
      <c r="M6" s="879" t="s">
        <v>39</v>
      </c>
    </row>
    <row r="7" spans="1:19" s="436" customFormat="1" ht="47.65" customHeight="1" thickBot="1">
      <c r="A7" s="430" t="s">
        <v>40</v>
      </c>
      <c r="B7" s="431"/>
      <c r="C7" s="880"/>
      <c r="D7" s="432"/>
      <c r="E7" s="880"/>
      <c r="F7" s="433"/>
      <c r="G7" s="804" t="s">
        <v>41</v>
      </c>
      <c r="H7" s="434"/>
      <c r="I7" s="804" t="s">
        <v>42</v>
      </c>
      <c r="J7" s="434"/>
      <c r="K7" s="804" t="s">
        <v>43</v>
      </c>
      <c r="L7" s="435"/>
      <c r="M7" s="880"/>
    </row>
    <row r="8" spans="1:19" ht="26.1" customHeight="1" thickTop="1">
      <c r="A8" s="794" t="s">
        <v>44</v>
      </c>
      <c r="B8" s="422"/>
      <c r="C8" s="93"/>
      <c r="D8" s="86"/>
      <c r="E8" s="93"/>
      <c r="F8" s="86"/>
      <c r="G8" s="722"/>
      <c r="H8" s="723"/>
      <c r="I8" s="722"/>
      <c r="J8" s="86"/>
      <c r="K8" s="93"/>
      <c r="L8" s="86"/>
      <c r="M8" s="884" t="s">
        <v>45</v>
      </c>
    </row>
    <row r="9" spans="1:19" ht="35.450000000000003" customHeight="1">
      <c r="A9" s="437" t="s">
        <v>46</v>
      </c>
      <c r="B9" s="422"/>
      <c r="C9" s="87" t="s">
        <v>47</v>
      </c>
      <c r="D9" s="86"/>
      <c r="E9" s="87" t="s">
        <v>48</v>
      </c>
      <c r="F9" s="86"/>
      <c r="G9" s="724">
        <v>7</v>
      </c>
      <c r="H9" s="723"/>
      <c r="I9" s="724">
        <v>23</v>
      </c>
      <c r="J9" s="86"/>
      <c r="K9" s="87">
        <f>AVERAGE(I9,G9)</f>
        <v>15</v>
      </c>
      <c r="L9" s="86"/>
      <c r="M9" s="885"/>
    </row>
    <row r="10" spans="1:19" ht="22.9" customHeight="1">
      <c r="A10" s="437" t="s">
        <v>49</v>
      </c>
      <c r="B10" s="422"/>
      <c r="C10" s="89"/>
      <c r="D10" s="86"/>
      <c r="E10" s="89"/>
      <c r="F10" s="86"/>
      <c r="G10" s="725"/>
      <c r="H10" s="723"/>
      <c r="I10" s="725"/>
      <c r="J10" s="86"/>
      <c r="K10" s="93"/>
      <c r="L10" s="86"/>
      <c r="M10" s="892" t="s">
        <v>50</v>
      </c>
    </row>
    <row r="11" spans="1:19" ht="18">
      <c r="A11" s="99" t="s">
        <v>51</v>
      </c>
      <c r="B11" s="103"/>
      <c r="C11" s="415" t="s">
        <v>52</v>
      </c>
      <c r="E11" s="415" t="s">
        <v>48</v>
      </c>
      <c r="G11" s="724">
        <v>3.2500000000000001E-2</v>
      </c>
      <c r="H11" s="726"/>
      <c r="I11" s="724">
        <v>5.2499999999999998E-2</v>
      </c>
      <c r="J11" s="443"/>
      <c r="K11" s="415">
        <f>AVERAGE(I11,G11)</f>
        <v>4.2499999999999996E-2</v>
      </c>
      <c r="L11" s="443"/>
      <c r="M11" s="893"/>
    </row>
    <row r="12" spans="1:19" ht="18">
      <c r="A12" s="100" t="s">
        <v>53</v>
      </c>
      <c r="B12" s="104"/>
      <c r="C12" s="416" t="s">
        <v>54</v>
      </c>
      <c r="E12" s="416" t="s">
        <v>48</v>
      </c>
      <c r="G12" s="727">
        <v>1.4999999999999999E-2</v>
      </c>
      <c r="H12" s="728"/>
      <c r="I12" s="727">
        <v>3.5000000000000003E-2</v>
      </c>
      <c r="K12" s="415">
        <f>AVERAGE(I12,G12)</f>
        <v>2.5000000000000001E-2</v>
      </c>
      <c r="M12" s="893"/>
    </row>
    <row r="13" spans="1:19" ht="17.45" customHeight="1" thickBot="1">
      <c r="A13" s="101" t="s">
        <v>55</v>
      </c>
      <c r="B13" s="133"/>
      <c r="C13" s="416" t="s">
        <v>54</v>
      </c>
      <c r="E13" s="416" t="s">
        <v>48</v>
      </c>
      <c r="G13" s="727">
        <v>0.12</v>
      </c>
      <c r="H13" s="728"/>
      <c r="I13" s="727">
        <v>0.18</v>
      </c>
      <c r="K13" s="417">
        <f>AVERAGE(I13,G13)</f>
        <v>0.15</v>
      </c>
      <c r="M13" s="894"/>
    </row>
    <row r="14" spans="1:19" ht="22.9" customHeight="1">
      <c r="A14" s="794" t="s">
        <v>56</v>
      </c>
      <c r="B14" s="422"/>
      <c r="C14" s="802"/>
      <c r="D14" s="90"/>
      <c r="E14" s="91"/>
      <c r="F14" s="90"/>
      <c r="G14" s="729"/>
      <c r="H14" s="730"/>
      <c r="I14" s="729"/>
      <c r="J14" s="90"/>
      <c r="K14" s="91"/>
      <c r="L14" s="90"/>
      <c r="M14" s="886" t="s">
        <v>57</v>
      </c>
    </row>
    <row r="15" spans="1:19" ht="69.599999999999994" customHeight="1">
      <c r="A15" s="437" t="s">
        <v>58</v>
      </c>
      <c r="B15" s="422"/>
      <c r="C15" s="801" t="s">
        <v>59</v>
      </c>
      <c r="D15" s="86"/>
      <c r="E15" s="87" t="s">
        <v>60</v>
      </c>
      <c r="F15" s="86"/>
      <c r="G15" s="724">
        <v>6</v>
      </c>
      <c r="H15" s="723"/>
      <c r="I15" s="724">
        <v>11</v>
      </c>
      <c r="J15" s="86"/>
      <c r="K15" s="87">
        <f>AVERAGE(G15,I15)</f>
        <v>8.5</v>
      </c>
      <c r="L15" s="86"/>
      <c r="M15" s="885"/>
    </row>
    <row r="16" spans="1:19" ht="22.9" customHeight="1">
      <c r="A16" s="437" t="s">
        <v>61</v>
      </c>
      <c r="B16" s="422"/>
      <c r="C16" s="89"/>
      <c r="D16" s="86"/>
      <c r="E16" s="89"/>
      <c r="F16" s="86"/>
      <c r="G16" s="725"/>
      <c r="H16" s="723"/>
      <c r="I16" s="725"/>
      <c r="J16" s="86"/>
      <c r="K16" s="89"/>
      <c r="L16" s="86"/>
      <c r="M16" s="89"/>
    </row>
    <row r="17" spans="1:13" ht="23.65" customHeight="1">
      <c r="A17" s="437" t="s">
        <v>62</v>
      </c>
      <c r="B17" s="422"/>
      <c r="C17" s="87" t="s">
        <v>54</v>
      </c>
      <c r="D17" s="86"/>
      <c r="E17" s="87" t="s">
        <v>48</v>
      </c>
      <c r="F17" s="131"/>
      <c r="G17" s="724">
        <v>0.45</v>
      </c>
      <c r="H17" s="731"/>
      <c r="I17" s="724">
        <v>0.55000000000000004</v>
      </c>
      <c r="J17" s="122"/>
      <c r="K17" s="129">
        <f>AVERAGE(G17,I17)</f>
        <v>0.5</v>
      </c>
      <c r="L17" s="122"/>
      <c r="M17" s="889" t="s">
        <v>63</v>
      </c>
    </row>
    <row r="18" spans="1:13" ht="26.65" customHeight="1">
      <c r="A18" s="437" t="s">
        <v>64</v>
      </c>
      <c r="B18" s="422"/>
      <c r="C18" s="415" t="s">
        <v>52</v>
      </c>
      <c r="D18" s="86"/>
      <c r="E18" s="415" t="s">
        <v>48</v>
      </c>
      <c r="F18" s="122"/>
      <c r="G18" s="732">
        <v>1.2</v>
      </c>
      <c r="H18" s="723"/>
      <c r="I18" s="732">
        <v>1.7</v>
      </c>
      <c r="J18" s="86"/>
      <c r="K18" s="418">
        <f>AVERAGE(G18,I18)</f>
        <v>1.45</v>
      </c>
      <c r="L18" s="86"/>
      <c r="M18" s="889"/>
    </row>
    <row r="19" spans="1:13" ht="19.899999999999999" customHeight="1" thickBot="1">
      <c r="A19" s="438" t="s">
        <v>65</v>
      </c>
      <c r="B19" s="439"/>
      <c r="C19" s="416" t="s">
        <v>66</v>
      </c>
      <c r="D19" s="86"/>
      <c r="E19" s="416" t="s">
        <v>48</v>
      </c>
      <c r="F19" s="86"/>
      <c r="G19" s="725">
        <v>0.57999999999999996</v>
      </c>
      <c r="H19" s="723"/>
      <c r="I19" s="725">
        <v>0.75</v>
      </c>
      <c r="J19" s="86"/>
      <c r="K19" s="419">
        <f>AVERAGE(G19,I19)</f>
        <v>0.66500000000000004</v>
      </c>
      <c r="L19" s="86"/>
      <c r="M19" s="890"/>
    </row>
    <row r="20" spans="1:13" ht="19.899999999999999" customHeight="1">
      <c r="A20" s="795" t="s">
        <v>67</v>
      </c>
      <c r="B20" s="422"/>
      <c r="C20" s="91"/>
      <c r="D20" s="90"/>
      <c r="E20" s="91"/>
      <c r="F20" s="90"/>
      <c r="G20" s="729"/>
      <c r="H20" s="730"/>
      <c r="I20" s="729"/>
      <c r="J20" s="90"/>
      <c r="K20" s="91"/>
      <c r="L20" s="90"/>
      <c r="M20" s="891" t="s">
        <v>68</v>
      </c>
    </row>
    <row r="21" spans="1:13" ht="19.899999999999999" customHeight="1">
      <c r="A21" s="437" t="s">
        <v>58</v>
      </c>
      <c r="B21" s="422"/>
      <c r="C21" s="87" t="s">
        <v>69</v>
      </c>
      <c r="D21" s="86"/>
      <c r="E21" s="87" t="s">
        <v>48</v>
      </c>
      <c r="F21" s="86"/>
      <c r="G21" s="724">
        <v>5</v>
      </c>
      <c r="H21" s="723"/>
      <c r="I21" s="724">
        <v>5.5</v>
      </c>
      <c r="J21" s="86"/>
      <c r="K21" s="87">
        <f>AVERAGE(G21,I21)</f>
        <v>5.25</v>
      </c>
      <c r="L21" s="86"/>
      <c r="M21" s="882"/>
    </row>
    <row r="22" spans="1:13" ht="19.899999999999999" customHeight="1">
      <c r="A22" s="437" t="s">
        <v>70</v>
      </c>
      <c r="B22" s="422"/>
      <c r="C22" s="89"/>
      <c r="D22" s="86"/>
      <c r="E22" s="89"/>
      <c r="F22" s="86"/>
      <c r="G22" s="725"/>
      <c r="H22" s="723"/>
      <c r="I22" s="725"/>
      <c r="J22" s="86"/>
      <c r="K22" s="93"/>
      <c r="L22" s="86"/>
      <c r="M22" s="882"/>
    </row>
    <row r="23" spans="1:13" ht="19.899999999999999" customHeight="1">
      <c r="A23" s="437" t="s">
        <v>71</v>
      </c>
      <c r="C23" s="87" t="s">
        <v>54</v>
      </c>
      <c r="D23" s="423"/>
      <c r="E23" s="87" t="s">
        <v>48</v>
      </c>
      <c r="F23" s="423"/>
      <c r="G23" s="724">
        <v>0.4</v>
      </c>
      <c r="H23" s="733"/>
      <c r="I23" s="724">
        <v>0.5</v>
      </c>
      <c r="J23" s="423"/>
      <c r="K23" s="87">
        <f>AVERAGE(G23:I23)</f>
        <v>0.45</v>
      </c>
      <c r="L23" s="423"/>
      <c r="M23" s="882"/>
    </row>
    <row r="24" spans="1:13" ht="19.899999999999999" customHeight="1" thickBot="1">
      <c r="A24" s="438" t="s">
        <v>72</v>
      </c>
      <c r="B24" s="439"/>
      <c r="C24" s="415" t="s">
        <v>54</v>
      </c>
      <c r="D24" s="88"/>
      <c r="E24" s="415" t="s">
        <v>48</v>
      </c>
      <c r="F24" s="88"/>
      <c r="G24" s="734">
        <v>0.45</v>
      </c>
      <c r="H24" s="735"/>
      <c r="I24" s="734">
        <v>0.7</v>
      </c>
      <c r="J24" s="88"/>
      <c r="K24" s="102">
        <f>AVERAGE(G24:I24)</f>
        <v>0.57499999999999996</v>
      </c>
      <c r="L24" s="88"/>
      <c r="M24" s="883"/>
    </row>
    <row r="25" spans="1:13" ht="19.899999999999999" customHeight="1">
      <c r="A25" s="795" t="s">
        <v>73</v>
      </c>
      <c r="B25" s="422"/>
      <c r="C25" s="91"/>
      <c r="D25" s="90"/>
      <c r="E25" s="91"/>
      <c r="F25" s="90"/>
      <c r="G25" s="729"/>
      <c r="H25" s="730"/>
      <c r="I25" s="729"/>
      <c r="J25" s="90"/>
      <c r="K25" s="91"/>
      <c r="L25" s="90"/>
      <c r="M25" s="891" t="s">
        <v>68</v>
      </c>
    </row>
    <row r="26" spans="1:13" ht="19.899999999999999" customHeight="1">
      <c r="A26" s="437" t="s">
        <v>58</v>
      </c>
      <c r="B26" s="422"/>
      <c r="C26" s="87" t="s">
        <v>69</v>
      </c>
      <c r="D26" s="86"/>
      <c r="E26" s="87" t="s">
        <v>48</v>
      </c>
      <c r="F26" s="86"/>
      <c r="G26" s="724">
        <v>3</v>
      </c>
      <c r="H26" s="723"/>
      <c r="I26" s="724">
        <v>5</v>
      </c>
      <c r="J26" s="86"/>
      <c r="K26" s="87">
        <f>AVERAGE(G26,I26)</f>
        <v>4</v>
      </c>
      <c r="L26" s="86"/>
      <c r="M26" s="882"/>
    </row>
    <row r="27" spans="1:13" ht="19.899999999999999" customHeight="1">
      <c r="A27" s="437" t="s">
        <v>70</v>
      </c>
      <c r="B27" s="422"/>
      <c r="C27" s="89"/>
      <c r="D27" s="86"/>
      <c r="E27" s="89"/>
      <c r="F27" s="86"/>
      <c r="G27" s="725"/>
      <c r="H27" s="723"/>
      <c r="I27" s="725"/>
      <c r="J27" s="86"/>
      <c r="K27" s="93"/>
      <c r="L27" s="86"/>
      <c r="M27" s="882"/>
    </row>
    <row r="28" spans="1:13" ht="19.899999999999999" customHeight="1">
      <c r="A28" s="437" t="s">
        <v>74</v>
      </c>
      <c r="C28" s="87" t="s">
        <v>54</v>
      </c>
      <c r="D28" s="423"/>
      <c r="E28" s="87" t="s">
        <v>48</v>
      </c>
      <c r="F28" s="423"/>
      <c r="G28" s="724">
        <v>0.15</v>
      </c>
      <c r="H28" s="733"/>
      <c r="I28" s="724">
        <v>0.45</v>
      </c>
      <c r="J28" s="423"/>
      <c r="K28" s="102">
        <f>AVERAGE(G28,I28)</f>
        <v>0.3</v>
      </c>
      <c r="L28" s="423"/>
      <c r="M28" s="882"/>
    </row>
    <row r="29" spans="1:13" ht="19.899999999999999" customHeight="1" thickBot="1">
      <c r="A29" s="438" t="s">
        <v>75</v>
      </c>
      <c r="B29" s="439"/>
      <c r="C29" s="415" t="s">
        <v>54</v>
      </c>
      <c r="D29" s="88"/>
      <c r="E29" s="415" t="s">
        <v>48</v>
      </c>
      <c r="F29" s="88"/>
      <c r="G29" s="736">
        <v>0.4</v>
      </c>
      <c r="H29" s="735"/>
      <c r="I29" s="734">
        <v>0.48</v>
      </c>
      <c r="J29" s="88"/>
      <c r="K29" s="420">
        <f>AVERAGE(G29,I29)</f>
        <v>0.44</v>
      </c>
      <c r="L29" s="88"/>
      <c r="M29" s="883"/>
    </row>
    <row r="30" spans="1:13" ht="19.899999999999999" customHeight="1">
      <c r="A30" s="795" t="s">
        <v>76</v>
      </c>
      <c r="B30" s="422"/>
      <c r="C30" s="91"/>
      <c r="D30" s="90"/>
      <c r="E30" s="91"/>
      <c r="F30" s="90"/>
      <c r="G30" s="729"/>
      <c r="H30" s="730"/>
      <c r="I30" s="729"/>
      <c r="J30" s="90"/>
      <c r="K30" s="91"/>
      <c r="L30" s="90"/>
      <c r="M30" s="91"/>
    </row>
    <row r="31" spans="1:13" ht="19.899999999999999" customHeight="1">
      <c r="A31" s="437" t="s">
        <v>58</v>
      </c>
      <c r="B31" s="422"/>
      <c r="C31" s="87" t="s">
        <v>47</v>
      </c>
      <c r="D31" s="86"/>
      <c r="E31" s="87" t="s">
        <v>48</v>
      </c>
      <c r="F31" s="86"/>
      <c r="G31" s="724">
        <v>5</v>
      </c>
      <c r="H31" s="723"/>
      <c r="I31" s="724">
        <v>8</v>
      </c>
      <c r="J31" s="86"/>
      <c r="K31" s="102">
        <f t="shared" ref="K31" si="0">AVERAGE(G31,I31)</f>
        <v>6.5</v>
      </c>
      <c r="L31" s="86"/>
      <c r="M31" s="887" t="s">
        <v>77</v>
      </c>
    </row>
    <row r="32" spans="1:13" ht="19.899999999999999" customHeight="1">
      <c r="A32" s="437" t="s">
        <v>78</v>
      </c>
      <c r="C32" s="440"/>
      <c r="D32" s="423"/>
      <c r="E32" s="440"/>
      <c r="F32" s="423"/>
      <c r="G32" s="737"/>
      <c r="H32" s="738"/>
      <c r="I32" s="737"/>
      <c r="J32" s="423"/>
      <c r="K32" s="89"/>
      <c r="L32" s="423"/>
      <c r="M32" s="887"/>
    </row>
    <row r="33" spans="1:13" ht="18">
      <c r="A33" s="437" t="s">
        <v>51</v>
      </c>
      <c r="B33" s="103"/>
      <c r="C33" s="415" t="s">
        <v>52</v>
      </c>
      <c r="E33" s="415" t="s">
        <v>48</v>
      </c>
      <c r="G33" s="724">
        <v>3.2500000000000001E-2</v>
      </c>
      <c r="H33" s="726"/>
      <c r="I33" s="724">
        <v>5.2499999999999998E-2</v>
      </c>
      <c r="J33" s="443"/>
      <c r="K33" s="415">
        <f>AVERAGE(I33,G33)</f>
        <v>4.2499999999999996E-2</v>
      </c>
      <c r="L33" s="443"/>
      <c r="M33" s="887"/>
    </row>
    <row r="34" spans="1:13" ht="19.899999999999999" customHeight="1" thickBot="1">
      <c r="A34" s="438" t="s">
        <v>79</v>
      </c>
      <c r="B34" s="439"/>
      <c r="C34" s="87" t="s">
        <v>80</v>
      </c>
      <c r="D34" s="88"/>
      <c r="E34" s="87" t="s">
        <v>48</v>
      </c>
      <c r="F34" s="88"/>
      <c r="G34" s="734">
        <v>0.15</v>
      </c>
      <c r="H34" s="735"/>
      <c r="I34" s="734">
        <v>0.3</v>
      </c>
      <c r="J34" s="88"/>
      <c r="K34" s="92">
        <f t="shared" ref="K34" si="1">AVERAGE(G34,I34)</f>
        <v>0.22499999999999998</v>
      </c>
      <c r="L34" s="88"/>
      <c r="M34" s="888"/>
    </row>
    <row r="35" spans="1:13" ht="19.899999999999999" customHeight="1">
      <c r="A35" s="795" t="s">
        <v>81</v>
      </c>
      <c r="B35" s="422"/>
      <c r="C35" s="91"/>
      <c r="D35" s="128"/>
      <c r="E35" s="91"/>
      <c r="F35" s="128"/>
      <c r="G35" s="729"/>
      <c r="H35" s="739"/>
      <c r="I35" s="729"/>
      <c r="J35" s="128"/>
      <c r="K35" s="91"/>
      <c r="L35" s="128"/>
      <c r="M35" s="91"/>
    </row>
    <row r="36" spans="1:13" ht="19.899999999999999" customHeight="1">
      <c r="A36" s="441" t="s">
        <v>82</v>
      </c>
      <c r="B36" s="422"/>
      <c r="C36" s="93"/>
      <c r="D36" s="86"/>
      <c r="E36" s="93"/>
      <c r="F36" s="86"/>
      <c r="G36" s="722"/>
      <c r="H36" s="723"/>
      <c r="I36" s="722"/>
      <c r="J36" s="86"/>
      <c r="K36" s="93"/>
      <c r="L36" s="86"/>
      <c r="M36" s="93"/>
    </row>
    <row r="37" spans="1:13" ht="19.899999999999999" customHeight="1">
      <c r="A37" s="437" t="s">
        <v>58</v>
      </c>
      <c r="B37" s="422"/>
      <c r="C37" s="87" t="s">
        <v>69</v>
      </c>
      <c r="D37" s="86"/>
      <c r="E37" s="87" t="s">
        <v>48</v>
      </c>
      <c r="F37" s="86"/>
      <c r="G37" s="724">
        <v>7.5</v>
      </c>
      <c r="H37" s="723"/>
      <c r="I37" s="724">
        <v>8.5</v>
      </c>
      <c r="J37" s="86"/>
      <c r="K37" s="87">
        <f t="shared" ref="K37" si="2">AVERAGE(G37,I37)</f>
        <v>8</v>
      </c>
      <c r="L37" s="86"/>
      <c r="M37" s="882" t="s">
        <v>83</v>
      </c>
    </row>
    <row r="38" spans="1:13" ht="19.899999999999999" customHeight="1">
      <c r="A38" s="437" t="s">
        <v>70</v>
      </c>
      <c r="B38" s="422"/>
      <c r="C38" s="89"/>
      <c r="D38" s="86"/>
      <c r="E38" s="89"/>
      <c r="F38" s="86"/>
      <c r="G38" s="725"/>
      <c r="H38" s="723"/>
      <c r="I38" s="725"/>
      <c r="J38" s="86"/>
      <c r="K38" s="93"/>
      <c r="L38" s="86"/>
      <c r="M38" s="882"/>
    </row>
    <row r="39" spans="1:13" ht="19.899999999999999" customHeight="1" thickBot="1">
      <c r="A39" s="438" t="s">
        <v>72</v>
      </c>
      <c r="B39" s="442"/>
      <c r="C39" s="92" t="s">
        <v>54</v>
      </c>
      <c r="D39" s="442"/>
      <c r="E39" s="92" t="s">
        <v>60</v>
      </c>
      <c r="F39" s="442"/>
      <c r="G39" s="734">
        <v>0.14000000000000001</v>
      </c>
      <c r="H39" s="740"/>
      <c r="I39" s="734">
        <v>0.19</v>
      </c>
      <c r="J39" s="442"/>
      <c r="K39" s="130">
        <f>AVERAGE(G39,I39)</f>
        <v>0.16500000000000001</v>
      </c>
      <c r="L39" s="442"/>
      <c r="M39" s="883"/>
    </row>
  </sheetData>
  <mergeCells count="14">
    <mergeCell ref="O2:R2"/>
    <mergeCell ref="M37:M39"/>
    <mergeCell ref="M8:M9"/>
    <mergeCell ref="M14:M15"/>
    <mergeCell ref="M31:M34"/>
    <mergeCell ref="M17:M19"/>
    <mergeCell ref="M25:M29"/>
    <mergeCell ref="M10:M13"/>
    <mergeCell ref="M20:M24"/>
    <mergeCell ref="G6:K6"/>
    <mergeCell ref="A2:M2"/>
    <mergeCell ref="M6:M7"/>
    <mergeCell ref="E6:E7"/>
    <mergeCell ref="C6:C7"/>
  </mergeCells>
  <phoneticPr fontId="44" type="noConversion"/>
  <pageMargins left="0.7" right="0.7" top="0.75" bottom="0.75" header="0.3" footer="0.3"/>
  <pageSetup scale="4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7EA29-6D7E-41A8-ACDC-14544E822981}">
  <sheetPr>
    <tabColor theme="9" tint="-0.249977111117893"/>
  </sheetPr>
  <dimension ref="A1:FR715"/>
  <sheetViews>
    <sheetView zoomScale="80" zoomScaleNormal="80" workbookViewId="0">
      <selection activeCell="A7" sqref="A7:B7"/>
    </sheetView>
  </sheetViews>
  <sheetFormatPr defaultColWidth="9" defaultRowHeight="15"/>
  <cols>
    <col min="1" max="1" width="9.140625" style="5" customWidth="1"/>
    <col min="2" max="2" width="13" style="5" customWidth="1"/>
    <col min="3" max="3" width="2.140625" style="375" customWidth="1"/>
    <col min="4" max="4" width="8.85546875" style="5" customWidth="1"/>
    <col min="5" max="5" width="11.140625" style="5" bestFit="1" customWidth="1"/>
    <col min="6" max="6" width="10.5703125" style="5" customWidth="1"/>
    <col min="7" max="7" width="11.85546875" style="5" customWidth="1"/>
    <col min="8" max="8" width="12.140625" style="5" customWidth="1"/>
    <col min="9" max="9" width="10.85546875" style="5" customWidth="1"/>
    <col min="10" max="10" width="2.140625" style="373" customWidth="1"/>
    <col min="11" max="11" width="11" style="5" customWidth="1"/>
    <col min="12" max="12" width="11.5703125" style="5" bestFit="1" customWidth="1"/>
    <col min="13" max="13" width="10.85546875" style="5" customWidth="1"/>
    <col min="14" max="14" width="11" style="5" customWidth="1"/>
    <col min="15" max="15" width="12.140625" style="5" customWidth="1"/>
    <col min="16" max="16" width="11.85546875" style="5" customWidth="1"/>
    <col min="17" max="17" width="10.85546875" style="5" customWidth="1"/>
    <col min="18" max="18" width="2.140625" style="373" customWidth="1"/>
    <col min="19" max="19" width="11.7109375" style="5" customWidth="1"/>
    <col min="20" max="20" width="9.7109375" style="5" customWidth="1"/>
    <col min="21" max="21" width="10.5703125" style="5" customWidth="1"/>
    <col min="22" max="22" width="8.85546875" style="5" customWidth="1"/>
    <col min="23" max="23" width="11.140625" style="5" bestFit="1" customWidth="1"/>
    <col min="24" max="24" width="10.5703125" style="5" customWidth="1"/>
    <col min="25" max="25" width="11.28515625" style="5" customWidth="1"/>
    <col min="26" max="26" width="12.140625" style="5" customWidth="1"/>
    <col min="27" max="28" width="10.85546875" style="5" customWidth="1"/>
    <col min="29" max="29" width="2.140625" style="149" customWidth="1"/>
    <col min="30" max="30" width="12.42578125" style="5" customWidth="1"/>
    <col min="31" max="31" width="10.42578125" style="5" customWidth="1"/>
    <col min="32" max="32" width="11" style="5" customWidth="1"/>
    <col min="33" max="33" width="8.85546875" style="5" customWidth="1"/>
    <col min="34" max="34" width="11.140625" style="5" bestFit="1" customWidth="1"/>
    <col min="35" max="35" width="10.5703125" style="5" customWidth="1"/>
    <col min="36" max="36" width="11.140625" style="5" customWidth="1"/>
    <col min="37" max="37" width="12.140625" style="5" customWidth="1"/>
    <col min="38" max="39" width="10.85546875" style="5" customWidth="1"/>
    <col min="40" max="174" width="9" style="36"/>
    <col min="175" max="16384" width="9" style="5"/>
  </cols>
  <sheetData>
    <row r="1" spans="1:174" ht="33" customHeight="1">
      <c r="A1" s="895" t="s">
        <v>84</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5"/>
      <c r="AV1" s="895"/>
      <c r="AW1" s="895"/>
      <c r="AX1" s="895"/>
      <c r="AY1" s="895"/>
      <c r="AZ1" s="895"/>
      <c r="BA1" s="895"/>
      <c r="BB1" s="895"/>
      <c r="BC1" s="895"/>
      <c r="BD1" s="895"/>
      <c r="BE1" s="895"/>
      <c r="BF1" s="895"/>
      <c r="BG1" s="895"/>
      <c r="BH1" s="895"/>
      <c r="BI1" s="895"/>
      <c r="BJ1" s="895"/>
      <c r="BK1" s="895"/>
      <c r="BL1" s="895"/>
      <c r="BM1" s="895"/>
      <c r="BN1" s="895"/>
      <c r="BO1" s="895"/>
      <c r="BP1" s="895"/>
    </row>
    <row r="2" spans="1:174" ht="33" customHeight="1">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c r="BC2" s="807"/>
      <c r="BD2" s="807"/>
      <c r="BE2" s="807"/>
      <c r="BF2" s="807"/>
      <c r="BG2" s="807"/>
      <c r="BH2" s="807"/>
      <c r="BI2" s="807"/>
      <c r="BJ2" s="807"/>
      <c r="BK2" s="807"/>
      <c r="BL2" s="807"/>
      <c r="BM2" s="807"/>
      <c r="BN2" s="807"/>
      <c r="BO2" s="807"/>
      <c r="BP2" s="807"/>
    </row>
    <row r="3" spans="1:174" ht="33" customHeight="1">
      <c r="A3" s="842" t="s">
        <v>6</v>
      </c>
      <c r="B3" s="842"/>
      <c r="C3" s="842"/>
      <c r="D3" s="842"/>
      <c r="E3" s="841"/>
      <c r="F3" s="782"/>
      <c r="H3" s="807"/>
      <c r="I3" s="807"/>
      <c r="J3" s="807"/>
      <c r="K3" s="807"/>
      <c r="L3" s="807"/>
      <c r="M3" s="807"/>
      <c r="N3" s="807"/>
      <c r="O3" s="807"/>
      <c r="P3" s="807"/>
      <c r="Q3" s="807"/>
      <c r="R3" s="807"/>
      <c r="S3" s="807"/>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807"/>
      <c r="AZ3" s="807"/>
      <c r="BA3" s="807"/>
      <c r="BB3" s="807"/>
      <c r="BC3" s="807"/>
      <c r="BD3" s="807"/>
      <c r="BE3" s="807"/>
      <c r="BF3" s="807"/>
      <c r="BG3" s="807"/>
      <c r="BH3" s="807"/>
      <c r="BI3" s="807"/>
      <c r="BJ3" s="807"/>
      <c r="BK3" s="807"/>
      <c r="BL3" s="807"/>
      <c r="BM3" s="807"/>
      <c r="BN3" s="807"/>
      <c r="BO3" s="807"/>
      <c r="BP3" s="807"/>
    </row>
    <row r="4" spans="1:174" s="221" customFormat="1" ht="20.45" customHeight="1" thickBot="1">
      <c r="A4" s="371"/>
      <c r="B4" s="371"/>
      <c r="C4" s="372"/>
      <c r="D4" s="223"/>
      <c r="E4" s="223"/>
      <c r="F4" s="223"/>
      <c r="G4" s="223"/>
      <c r="H4" s="223"/>
      <c r="I4" s="223"/>
      <c r="J4" s="372"/>
      <c r="K4" s="223"/>
      <c r="L4" s="223"/>
      <c r="M4" s="223"/>
      <c r="N4" s="223"/>
      <c r="O4" s="223"/>
      <c r="P4" s="223"/>
      <c r="Q4" s="223"/>
      <c r="R4" s="372"/>
      <c r="S4" s="223"/>
      <c r="T4" s="223"/>
      <c r="U4" s="223"/>
      <c r="V4" s="223"/>
      <c r="W4" s="223"/>
      <c r="X4" s="223"/>
      <c r="Y4" s="223"/>
      <c r="Z4" s="223"/>
      <c r="AA4" s="223"/>
      <c r="AB4" s="223"/>
      <c r="AC4" s="371"/>
      <c r="AD4" s="224"/>
      <c r="AE4" s="224"/>
      <c r="AF4" s="224"/>
      <c r="AG4" s="223"/>
      <c r="AH4" s="223"/>
      <c r="AI4" s="223"/>
      <c r="AJ4" s="223"/>
      <c r="AK4" s="223"/>
      <c r="AL4" s="223"/>
      <c r="AM4" s="223"/>
      <c r="AT4" s="222"/>
      <c r="AU4" s="222"/>
      <c r="AV4" s="222"/>
      <c r="AW4" s="222"/>
      <c r="AX4" s="222"/>
      <c r="AY4" s="222"/>
      <c r="AZ4" s="222"/>
      <c r="BA4" s="222"/>
      <c r="BB4" s="222"/>
      <c r="BC4" s="222"/>
      <c r="BD4" s="222"/>
      <c r="CC4" s="222"/>
      <c r="CD4" s="222"/>
    </row>
    <row r="5" spans="1:174" s="225" customFormat="1" ht="22.9" customHeight="1" thickBot="1">
      <c r="A5" s="912" t="s">
        <v>85</v>
      </c>
      <c r="B5" s="913"/>
      <c r="C5" s="896"/>
      <c r="D5" s="929" t="s">
        <v>86</v>
      </c>
      <c r="E5" s="930"/>
      <c r="F5" s="930"/>
      <c r="G5" s="930"/>
      <c r="H5" s="930"/>
      <c r="I5" s="931"/>
      <c r="J5" s="897"/>
      <c r="K5" s="932" t="str">
        <f>'(1) Unit Cost Range ($)'!A8</f>
        <v>GSI 1 - Permeable pavement</v>
      </c>
      <c r="L5" s="933"/>
      <c r="M5" s="933"/>
      <c r="N5" s="933"/>
      <c r="O5" s="933"/>
      <c r="P5" s="933"/>
      <c r="Q5" s="934"/>
      <c r="R5" s="897"/>
      <c r="S5" s="938" t="str">
        <f>'(1) Unit Cost Range ($)'!A14</f>
        <v>GSI 2 - Rain garden</v>
      </c>
      <c r="T5" s="939"/>
      <c r="U5" s="939"/>
      <c r="V5" s="939"/>
      <c r="W5" s="939"/>
      <c r="X5" s="939"/>
      <c r="Y5" s="939"/>
      <c r="Z5" s="939"/>
      <c r="AA5" s="939"/>
      <c r="AB5" s="940"/>
      <c r="AC5" s="944"/>
      <c r="AD5" s="941" t="str">
        <f>'(1) Unit Cost Range ($)'!A20</f>
        <v>GSI 3 - Grassy ditch</v>
      </c>
      <c r="AE5" s="942"/>
      <c r="AF5" s="942"/>
      <c r="AG5" s="942"/>
      <c r="AH5" s="942"/>
      <c r="AI5" s="942"/>
      <c r="AJ5" s="942"/>
      <c r="AK5" s="942"/>
      <c r="AL5" s="942"/>
      <c r="AM5" s="943"/>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row>
    <row r="6" spans="1:174" s="1" customFormat="1" ht="59.45" customHeight="1">
      <c r="A6" s="904" t="s">
        <v>87</v>
      </c>
      <c r="B6" s="905"/>
      <c r="C6" s="896"/>
      <c r="D6" s="898" t="s">
        <v>88</v>
      </c>
      <c r="E6" s="899"/>
      <c r="F6" s="900"/>
      <c r="G6" s="901" t="s">
        <v>89</v>
      </c>
      <c r="H6" s="902"/>
      <c r="I6" s="903"/>
      <c r="J6" s="897"/>
      <c r="K6" s="914" t="s">
        <v>90</v>
      </c>
      <c r="L6" s="915"/>
      <c r="M6" s="915"/>
      <c r="N6" s="920" t="s">
        <v>89</v>
      </c>
      <c r="O6" s="921"/>
      <c r="P6" s="922"/>
      <c r="Q6" s="935" t="s">
        <v>91</v>
      </c>
      <c r="R6" s="897"/>
      <c r="S6" s="916" t="s">
        <v>92</v>
      </c>
      <c r="T6" s="917"/>
      <c r="U6" s="917"/>
      <c r="V6" s="923" t="s">
        <v>88</v>
      </c>
      <c r="W6" s="924"/>
      <c r="X6" s="925"/>
      <c r="Y6" s="926" t="s">
        <v>93</v>
      </c>
      <c r="Z6" s="927"/>
      <c r="AA6" s="928"/>
      <c r="AB6" s="935" t="s">
        <v>94</v>
      </c>
      <c r="AC6" s="944"/>
      <c r="AD6" s="916" t="s">
        <v>95</v>
      </c>
      <c r="AE6" s="917"/>
      <c r="AF6" s="917"/>
      <c r="AG6" s="923" t="s">
        <v>88</v>
      </c>
      <c r="AH6" s="924"/>
      <c r="AI6" s="925"/>
      <c r="AJ6" s="926" t="s">
        <v>89</v>
      </c>
      <c r="AK6" s="927"/>
      <c r="AL6" s="928"/>
      <c r="AM6" s="935" t="s">
        <v>94</v>
      </c>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row>
    <row r="7" spans="1:174" s="134" customFormat="1" ht="37.5" customHeight="1" thickBot="1">
      <c r="A7" s="904" t="s">
        <v>96</v>
      </c>
      <c r="B7" s="905"/>
      <c r="C7" s="896"/>
      <c r="D7" s="141"/>
      <c r="E7" s="741">
        <v>7525</v>
      </c>
      <c r="F7" s="378"/>
      <c r="G7" s="390"/>
      <c r="H7" s="741">
        <v>6390</v>
      </c>
      <c r="I7" s="142"/>
      <c r="J7" s="897"/>
      <c r="K7" s="141"/>
      <c r="L7" s="741">
        <v>7525</v>
      </c>
      <c r="M7" s="404"/>
      <c r="N7" s="405"/>
      <c r="O7" s="741">
        <v>6390</v>
      </c>
      <c r="P7" s="378"/>
      <c r="Q7" s="936"/>
      <c r="R7" s="897"/>
      <c r="S7" s="141"/>
      <c r="T7" s="741">
        <v>4080</v>
      </c>
      <c r="U7" s="363"/>
      <c r="V7" s="390"/>
      <c r="W7" s="741">
        <v>7525</v>
      </c>
      <c r="X7" s="378"/>
      <c r="Y7" s="390"/>
      <c r="Z7" s="741">
        <f>H7-T7</f>
        <v>2310</v>
      </c>
      <c r="AA7" s="378"/>
      <c r="AB7" s="936"/>
      <c r="AC7" s="944"/>
      <c r="AD7" s="141"/>
      <c r="AE7" s="741">
        <v>2310</v>
      </c>
      <c r="AF7" s="363"/>
      <c r="AG7" s="390"/>
      <c r="AH7" s="741">
        <v>7525</v>
      </c>
      <c r="AI7" s="378"/>
      <c r="AJ7" s="390"/>
      <c r="AK7" s="741">
        <f>H7-AE7</f>
        <v>4080</v>
      </c>
      <c r="AL7" s="378"/>
      <c r="AM7" s="936"/>
    </row>
    <row r="8" spans="1:174" s="134" customFormat="1" ht="28.5" customHeight="1" thickBot="1">
      <c r="A8" s="904" t="s">
        <v>97</v>
      </c>
      <c r="B8" s="905"/>
      <c r="C8" s="896"/>
      <c r="D8" s="141"/>
      <c r="E8" s="742" t="s">
        <v>98</v>
      </c>
      <c r="F8" s="378"/>
      <c r="G8" s="390"/>
      <c r="H8" s="742" t="s">
        <v>98</v>
      </c>
      <c r="I8" s="142"/>
      <c r="J8" s="897"/>
      <c r="K8" s="141"/>
      <c r="L8" s="742" t="s">
        <v>98</v>
      </c>
      <c r="M8" s="363"/>
      <c r="N8" s="390"/>
      <c r="O8" s="742" t="s">
        <v>98</v>
      </c>
      <c r="P8" s="378"/>
      <c r="Q8" s="936"/>
      <c r="R8" s="897"/>
      <c r="S8" s="141"/>
      <c r="T8" s="741">
        <f>T7*1.5</f>
        <v>6120</v>
      </c>
      <c r="U8" s="363"/>
      <c r="V8" s="390"/>
      <c r="W8" s="742" t="s">
        <v>98</v>
      </c>
      <c r="X8" s="378"/>
      <c r="Y8" s="390"/>
      <c r="Z8" s="742" t="s">
        <v>98</v>
      </c>
      <c r="AA8" s="378"/>
      <c r="AB8" s="936"/>
      <c r="AC8" s="944"/>
      <c r="AD8" s="141"/>
      <c r="AE8" s="742" t="s">
        <v>98</v>
      </c>
      <c r="AF8" s="363"/>
      <c r="AG8" s="390"/>
      <c r="AH8" s="742" t="s">
        <v>98</v>
      </c>
      <c r="AI8" s="378"/>
      <c r="AJ8" s="390"/>
      <c r="AK8" s="742" t="s">
        <v>98</v>
      </c>
      <c r="AL8" s="378"/>
      <c r="AM8" s="936"/>
    </row>
    <row r="9" spans="1:174" ht="34.15" customHeight="1" thickBot="1">
      <c r="A9" s="906" t="s">
        <v>99</v>
      </c>
      <c r="B9" s="907"/>
      <c r="C9" s="896"/>
      <c r="D9" s="226"/>
      <c r="E9" s="140">
        <f>E7*'(1) Unit Cost Range ($)'!$K$31</f>
        <v>48912.5</v>
      </c>
      <c r="F9" s="379"/>
      <c r="G9" s="391"/>
      <c r="H9" s="140">
        <f>H7*'(1) Unit Cost Range ($)'!K26</f>
        <v>25560</v>
      </c>
      <c r="I9" s="227"/>
      <c r="J9" s="897"/>
      <c r="K9" s="226"/>
      <c r="L9" s="140">
        <f>L7*'(1) Unit Cost Range ($)'!K9</f>
        <v>112875</v>
      </c>
      <c r="M9" s="364"/>
      <c r="N9" s="391"/>
      <c r="O9" s="140">
        <f>O7*'(1) Unit Cost Range ($)'!K26</f>
        <v>25560</v>
      </c>
      <c r="P9" s="379"/>
      <c r="Q9" s="936"/>
      <c r="R9" s="897"/>
      <c r="S9" s="226"/>
      <c r="T9" s="140">
        <f>T8*'(1) Unit Cost Range ($)'!K15</f>
        <v>52020</v>
      </c>
      <c r="U9" s="364"/>
      <c r="V9" s="391"/>
      <c r="W9" s="140">
        <f>W7*'(1) Unit Cost Range ($)'!K31</f>
        <v>48912.5</v>
      </c>
      <c r="X9" s="379"/>
      <c r="Y9" s="391"/>
      <c r="Z9" s="140">
        <f>Z7*'(1) Unit Cost Range ($)'!K26</f>
        <v>9240</v>
      </c>
      <c r="AA9" s="379"/>
      <c r="AB9" s="936"/>
      <c r="AC9" s="944"/>
      <c r="AD9" s="226"/>
      <c r="AE9" s="140">
        <f>AE7*'(1) Unit Cost Range ($)'!K21</f>
        <v>12127.5</v>
      </c>
      <c r="AF9" s="364"/>
      <c r="AG9" s="391"/>
      <c r="AH9" s="140">
        <f>AH7*'(1) Unit Cost Range ($)'!K31</f>
        <v>48912.5</v>
      </c>
      <c r="AI9" s="379"/>
      <c r="AJ9" s="391"/>
      <c r="AK9" s="140">
        <f>AK7*'(1) Unit Cost Range ($)'!K26</f>
        <v>16320</v>
      </c>
      <c r="AL9" s="379"/>
      <c r="AM9" s="936"/>
    </row>
    <row r="10" spans="1:174" s="15" customFormat="1" ht="22.5" customHeight="1">
      <c r="A10" s="908" t="s">
        <v>100</v>
      </c>
      <c r="B10" s="909"/>
      <c r="C10" s="896"/>
      <c r="D10" s="67"/>
      <c r="E10" s="144"/>
      <c r="F10" s="380" t="s">
        <v>101</v>
      </c>
      <c r="G10" s="392"/>
      <c r="H10" s="145"/>
      <c r="I10" s="143" t="s">
        <v>101</v>
      </c>
      <c r="J10" s="897"/>
      <c r="K10" s="67"/>
      <c r="L10" s="146"/>
      <c r="M10" s="220" t="s">
        <v>101</v>
      </c>
      <c r="N10" s="392"/>
      <c r="O10" s="144"/>
      <c r="P10" s="380" t="s">
        <v>101</v>
      </c>
      <c r="Q10" s="936"/>
      <c r="R10" s="897"/>
      <c r="S10" s="67"/>
      <c r="T10" s="147"/>
      <c r="U10" s="365" t="s">
        <v>101</v>
      </c>
      <c r="V10" s="392"/>
      <c r="W10" s="147"/>
      <c r="X10" s="382" t="s">
        <v>101</v>
      </c>
      <c r="Y10" s="392"/>
      <c r="Z10" s="147"/>
      <c r="AA10" s="382" t="s">
        <v>101</v>
      </c>
      <c r="AB10" s="936"/>
      <c r="AC10" s="944"/>
      <c r="AD10" s="67"/>
      <c r="AE10" s="147"/>
      <c r="AF10" s="220" t="s">
        <v>101</v>
      </c>
      <c r="AG10" s="392"/>
      <c r="AH10" s="144"/>
      <c r="AI10" s="382" t="s">
        <v>101</v>
      </c>
      <c r="AJ10" s="392"/>
      <c r="AK10" s="144"/>
      <c r="AL10" s="382" t="s">
        <v>101</v>
      </c>
      <c r="AM10" s="936"/>
    </row>
    <row r="11" spans="1:174" s="9" customFormat="1" ht="31.9" customHeight="1" thickBot="1">
      <c r="A11" s="908"/>
      <c r="B11" s="909"/>
      <c r="C11" s="896"/>
      <c r="D11" s="136" t="s">
        <v>51</v>
      </c>
      <c r="E11" s="140">
        <f>E7*'(1) Unit Cost Range ($)'!K33</f>
        <v>319.81249999999994</v>
      </c>
      <c r="F11" s="366" t="s">
        <v>102</v>
      </c>
      <c r="G11" s="393" t="s">
        <v>103</v>
      </c>
      <c r="H11" s="140">
        <f>H7*'(1) Unit Cost Range ($)'!K29</f>
        <v>2811.6</v>
      </c>
      <c r="I11" s="74" t="s">
        <v>54</v>
      </c>
      <c r="J11" s="897"/>
      <c r="K11" s="136" t="s">
        <v>51</v>
      </c>
      <c r="L11" s="140">
        <f>L7*'(1) Unit Cost Range ($)'!K11</f>
        <v>319.81249999999994</v>
      </c>
      <c r="M11" s="366" t="s">
        <v>102</v>
      </c>
      <c r="N11" s="393" t="s">
        <v>103</v>
      </c>
      <c r="O11" s="140">
        <f>O7*'(1) Unit Cost Range ($)'!K29</f>
        <v>2811.6</v>
      </c>
      <c r="P11" s="381" t="s">
        <v>54</v>
      </c>
      <c r="Q11" s="936"/>
      <c r="R11" s="897"/>
      <c r="S11" s="135" t="s">
        <v>103</v>
      </c>
      <c r="T11" s="140">
        <f>T7*'(1) Unit Cost Range ($)'!K17</f>
        <v>2040</v>
      </c>
      <c r="U11" s="366" t="s">
        <v>54</v>
      </c>
      <c r="V11" s="393" t="s">
        <v>79</v>
      </c>
      <c r="W11" s="140">
        <f>W7*'(1) Unit Cost Range ($)'!K34</f>
        <v>1693.1249999999998</v>
      </c>
      <c r="X11" s="408" t="s">
        <v>104</v>
      </c>
      <c r="Y11" s="393" t="s">
        <v>103</v>
      </c>
      <c r="Z11" s="140">
        <f>Z7*'(1) Unit Cost Range ($)'!K29</f>
        <v>1016.4</v>
      </c>
      <c r="AA11" s="408" t="s">
        <v>54</v>
      </c>
      <c r="AB11" s="936"/>
      <c r="AC11" s="944"/>
      <c r="AD11" s="136" t="s">
        <v>74</v>
      </c>
      <c r="AE11" s="140">
        <f>AE7*'(1) Unit Cost Range ($)'!K23</f>
        <v>1039.5</v>
      </c>
      <c r="AF11" s="366" t="s">
        <v>54</v>
      </c>
      <c r="AG11" s="393" t="s">
        <v>79</v>
      </c>
      <c r="AH11" s="140">
        <f>AH7*'(1) Unit Cost Range ($)'!K34</f>
        <v>1693.1249999999998</v>
      </c>
      <c r="AI11" s="408" t="s">
        <v>104</v>
      </c>
      <c r="AJ11" s="393" t="s">
        <v>103</v>
      </c>
      <c r="AK11" s="140">
        <f>AK7*'(1) Unit Cost Range ($)'!K29</f>
        <v>1795.2</v>
      </c>
      <c r="AL11" s="408" t="s">
        <v>54</v>
      </c>
      <c r="AM11" s="936"/>
    </row>
    <row r="12" spans="1:174" s="9" customFormat="1" ht="22.5" customHeight="1" thickBot="1">
      <c r="A12" s="908"/>
      <c r="B12" s="909"/>
      <c r="C12" s="896"/>
      <c r="D12" s="135" t="s">
        <v>79</v>
      </c>
      <c r="E12" s="140">
        <f>E7*'(1) Unit Cost Range ($)'!K34</f>
        <v>1693.1249999999998</v>
      </c>
      <c r="F12" s="381" t="s">
        <v>104</v>
      </c>
      <c r="G12" s="394" t="s">
        <v>105</v>
      </c>
      <c r="H12" s="140">
        <f>H7*'(1) Unit Cost Range ($)'!K28</f>
        <v>1917</v>
      </c>
      <c r="I12" s="74" t="s">
        <v>54</v>
      </c>
      <c r="J12" s="897"/>
      <c r="K12" s="136" t="s">
        <v>106</v>
      </c>
      <c r="L12" s="140">
        <f>L7*'(1) Unit Cost Range ($)'!K12</f>
        <v>188.125</v>
      </c>
      <c r="M12" s="366" t="s">
        <v>54</v>
      </c>
      <c r="N12" s="394" t="s">
        <v>105</v>
      </c>
      <c r="O12" s="140">
        <f>O7*'(1) Unit Cost Range ($)'!K28</f>
        <v>1917</v>
      </c>
      <c r="P12" s="381" t="s">
        <v>54</v>
      </c>
      <c r="Q12" s="936"/>
      <c r="R12" s="897"/>
      <c r="S12" s="136" t="s">
        <v>64</v>
      </c>
      <c r="T12" s="140">
        <f>T7*'(1) Unit Cost Range ($)'!K18</f>
        <v>5916</v>
      </c>
      <c r="U12" s="366" t="s">
        <v>102</v>
      </c>
      <c r="V12" s="395"/>
      <c r="W12" s="220"/>
      <c r="X12" s="382"/>
      <c r="Y12" s="394" t="s">
        <v>105</v>
      </c>
      <c r="Z12" s="140">
        <f>Z7*'(1) Unit Cost Range ($)'!K28</f>
        <v>693</v>
      </c>
      <c r="AA12" s="381" t="s">
        <v>54</v>
      </c>
      <c r="AB12" s="936"/>
      <c r="AC12" s="944"/>
      <c r="AD12" s="136" t="s">
        <v>72</v>
      </c>
      <c r="AE12" s="140">
        <f>AE7*'(1) Unit Cost Range ($)'!K24</f>
        <v>1328.25</v>
      </c>
      <c r="AF12" s="366" t="s">
        <v>107</v>
      </c>
      <c r="AG12" s="395"/>
      <c r="AH12" s="220"/>
      <c r="AI12" s="382"/>
      <c r="AJ12" s="394" t="s">
        <v>105</v>
      </c>
      <c r="AK12" s="140">
        <f>AK7*'(1) Unit Cost Range ($)'!K28</f>
        <v>1224</v>
      </c>
      <c r="AL12" s="381" t="s">
        <v>54</v>
      </c>
      <c r="AM12" s="936"/>
    </row>
    <row r="13" spans="1:174" s="36" customFormat="1" ht="22.5" customHeight="1" thickBot="1">
      <c r="A13" s="908"/>
      <c r="B13" s="909"/>
      <c r="C13" s="896"/>
      <c r="D13" s="226"/>
      <c r="E13" s="220"/>
      <c r="F13" s="382"/>
      <c r="G13" s="395"/>
      <c r="H13" s="220"/>
      <c r="I13" s="806"/>
      <c r="J13" s="897"/>
      <c r="K13" s="136" t="s">
        <v>108</v>
      </c>
      <c r="L13" s="140">
        <f>L7*'(1) Unit Cost Range ($)'!K13</f>
        <v>1128.75</v>
      </c>
      <c r="M13" s="366" t="s">
        <v>54</v>
      </c>
      <c r="N13" s="395"/>
      <c r="O13" s="220"/>
      <c r="P13" s="382"/>
      <c r="Q13" s="936"/>
      <c r="R13" s="897"/>
      <c r="S13" s="136" t="s">
        <v>65</v>
      </c>
      <c r="T13" s="140">
        <f>T7*'(1) Unit Cost Range ($)'!K19</f>
        <v>2713.2000000000003</v>
      </c>
      <c r="U13" s="366" t="s">
        <v>109</v>
      </c>
      <c r="V13" s="391"/>
      <c r="W13" s="220"/>
      <c r="X13" s="382"/>
      <c r="Y13" s="395"/>
      <c r="Z13" s="220"/>
      <c r="AA13" s="382"/>
      <c r="AB13" s="936"/>
      <c r="AC13" s="944"/>
      <c r="AD13" s="32"/>
      <c r="AE13" s="220"/>
      <c r="AF13" s="220"/>
      <c r="AG13" s="391"/>
      <c r="AH13" s="220"/>
      <c r="AI13" s="382"/>
      <c r="AJ13" s="395"/>
      <c r="AK13" s="220"/>
      <c r="AL13" s="382"/>
      <c r="AM13" s="936"/>
    </row>
    <row r="14" spans="1:174" ht="15.75" customHeight="1">
      <c r="A14" s="808"/>
      <c r="B14" s="809"/>
      <c r="C14" s="896"/>
      <c r="D14" s="805"/>
      <c r="E14" s="220"/>
      <c r="F14" s="382"/>
      <c r="G14" s="395"/>
      <c r="H14" s="220"/>
      <c r="I14" s="806"/>
      <c r="J14" s="897"/>
      <c r="K14" s="805"/>
      <c r="L14" s="220"/>
      <c r="M14" s="220"/>
      <c r="N14" s="395"/>
      <c r="O14" s="220"/>
      <c r="P14" s="382"/>
      <c r="Q14" s="936"/>
      <c r="R14" s="897"/>
      <c r="S14" s="32"/>
      <c r="T14" s="220"/>
      <c r="U14" s="220"/>
      <c r="V14" s="409"/>
      <c r="W14" s="220"/>
      <c r="X14" s="382"/>
      <c r="Y14" s="395"/>
      <c r="Z14" s="220"/>
      <c r="AA14" s="382"/>
      <c r="AB14" s="936"/>
      <c r="AC14" s="944"/>
      <c r="AD14" s="32"/>
      <c r="AE14" s="220"/>
      <c r="AF14" s="220"/>
      <c r="AG14" s="409"/>
      <c r="AH14" s="220"/>
      <c r="AI14" s="382"/>
      <c r="AJ14" s="395"/>
      <c r="AK14" s="220"/>
      <c r="AL14" s="382"/>
      <c r="AM14" s="936"/>
    </row>
    <row r="15" spans="1:174" ht="18.600000000000001" customHeight="1" thickBot="1">
      <c r="A15" s="910" t="s">
        <v>110</v>
      </c>
      <c r="B15" s="911"/>
      <c r="C15" s="896"/>
      <c r="D15" s="33"/>
      <c r="E15" s="743">
        <v>5.5</v>
      </c>
      <c r="F15" s="383"/>
      <c r="G15" s="392"/>
      <c r="H15" s="784">
        <f>$E$15</f>
        <v>5.5</v>
      </c>
      <c r="I15" s="38"/>
      <c r="J15" s="897"/>
      <c r="K15" s="33"/>
      <c r="L15" s="784">
        <f>$E$15</f>
        <v>5.5</v>
      </c>
      <c r="M15" s="367"/>
      <c r="N15" s="392"/>
      <c r="O15" s="784">
        <f>$E$15</f>
        <v>5.5</v>
      </c>
      <c r="P15" s="383"/>
      <c r="Q15" s="936"/>
      <c r="R15" s="897"/>
      <c r="S15" s="67"/>
      <c r="T15" s="784">
        <f>$E$15</f>
        <v>5.5</v>
      </c>
      <c r="U15" s="367"/>
      <c r="V15" s="410"/>
      <c r="W15" s="784">
        <f>$E$15</f>
        <v>5.5</v>
      </c>
      <c r="X15" s="383"/>
      <c r="Y15" s="392"/>
      <c r="Z15" s="784">
        <f>$E$15</f>
        <v>5.5</v>
      </c>
      <c r="AA15" s="383"/>
      <c r="AB15" s="936"/>
      <c r="AC15" s="944"/>
      <c r="AD15" s="67"/>
      <c r="AE15" s="784">
        <f>$E$15</f>
        <v>5.5</v>
      </c>
      <c r="AF15" s="370"/>
      <c r="AG15" s="410"/>
      <c r="AH15" s="784">
        <f>$E$15</f>
        <v>5.5</v>
      </c>
      <c r="AI15" s="383"/>
      <c r="AJ15" s="392"/>
      <c r="AK15" s="784">
        <f>$E$15</f>
        <v>5.5</v>
      </c>
      <c r="AL15" s="383"/>
      <c r="AM15" s="936"/>
    </row>
    <row r="16" spans="1:174" ht="18.600000000000001" customHeight="1" thickBot="1">
      <c r="A16" s="918" t="s">
        <v>111</v>
      </c>
      <c r="B16" s="919"/>
      <c r="C16" s="896"/>
      <c r="D16" s="37"/>
      <c r="E16" s="743">
        <v>30</v>
      </c>
      <c r="F16" s="383"/>
      <c r="G16" s="392"/>
      <c r="H16" s="784">
        <f>$E$16</f>
        <v>30</v>
      </c>
      <c r="I16" s="38"/>
      <c r="J16" s="897"/>
      <c r="K16" s="37"/>
      <c r="L16" s="784">
        <f>$E$16</f>
        <v>30</v>
      </c>
      <c r="M16" s="367"/>
      <c r="N16" s="392"/>
      <c r="O16" s="784">
        <f>$E$16</f>
        <v>30</v>
      </c>
      <c r="P16" s="383"/>
      <c r="Q16" s="936"/>
      <c r="R16" s="897"/>
      <c r="S16" s="67"/>
      <c r="T16" s="784">
        <f>$E$16</f>
        <v>30</v>
      </c>
      <c r="U16" s="367"/>
      <c r="V16" s="411"/>
      <c r="W16" s="784">
        <f>$E$16</f>
        <v>30</v>
      </c>
      <c r="X16" s="383"/>
      <c r="Y16" s="392"/>
      <c r="Z16" s="784">
        <f>$E$16</f>
        <v>30</v>
      </c>
      <c r="AA16" s="383"/>
      <c r="AB16" s="936"/>
      <c r="AC16" s="944"/>
      <c r="AD16" s="67"/>
      <c r="AE16" s="784">
        <f>$E$16</f>
        <v>30</v>
      </c>
      <c r="AF16" s="367"/>
      <c r="AG16" s="411"/>
      <c r="AH16" s="784">
        <f>$E$16</f>
        <v>30</v>
      </c>
      <c r="AI16" s="383"/>
      <c r="AJ16" s="392"/>
      <c r="AK16" s="784">
        <f>$E$16</f>
        <v>30</v>
      </c>
      <c r="AL16" s="383"/>
      <c r="AM16" s="936"/>
    </row>
    <row r="17" spans="1:174" ht="15.6" customHeight="1" thickBot="1">
      <c r="A17" s="62"/>
      <c r="B17" s="63"/>
      <c r="C17" s="896"/>
      <c r="D17" s="228"/>
      <c r="E17" s="229"/>
      <c r="F17" s="384"/>
      <c r="G17" s="396"/>
      <c r="H17" s="229"/>
      <c r="I17" s="230"/>
      <c r="J17" s="897"/>
      <c r="K17" s="228"/>
      <c r="L17" s="229"/>
      <c r="M17" s="368"/>
      <c r="N17" s="396"/>
      <c r="O17" s="229"/>
      <c r="P17" s="384"/>
      <c r="Q17" s="936"/>
      <c r="R17" s="897"/>
      <c r="S17" s="228"/>
      <c r="T17" s="229"/>
      <c r="U17" s="368"/>
      <c r="V17" s="396"/>
      <c r="W17" s="229"/>
      <c r="X17" s="384"/>
      <c r="Y17" s="396"/>
      <c r="Z17" s="229"/>
      <c r="AA17" s="384"/>
      <c r="AB17" s="936"/>
      <c r="AC17" s="944"/>
      <c r="AD17" s="228"/>
      <c r="AE17" s="229"/>
      <c r="AF17" s="368"/>
      <c r="AG17" s="396"/>
      <c r="AH17" s="229"/>
      <c r="AI17" s="384"/>
      <c r="AJ17" s="396"/>
      <c r="AK17" s="229"/>
      <c r="AL17" s="384"/>
      <c r="AM17" s="936"/>
    </row>
    <row r="18" spans="1:174" s="41" customFormat="1" ht="42.4" customHeight="1">
      <c r="A18" s="231" t="s">
        <v>112</v>
      </c>
      <c r="B18" s="376" t="s">
        <v>113</v>
      </c>
      <c r="C18" s="896"/>
      <c r="D18" s="232" t="s">
        <v>114</v>
      </c>
      <c r="E18" s="233" t="s">
        <v>115</v>
      </c>
      <c r="F18" s="385" t="s">
        <v>116</v>
      </c>
      <c r="G18" s="397" t="s">
        <v>114</v>
      </c>
      <c r="H18" s="233" t="s">
        <v>115</v>
      </c>
      <c r="I18" s="234" t="s">
        <v>116</v>
      </c>
      <c r="J18" s="897"/>
      <c r="K18" s="232" t="s">
        <v>114</v>
      </c>
      <c r="L18" s="233" t="s">
        <v>115</v>
      </c>
      <c r="M18" s="233" t="s">
        <v>116</v>
      </c>
      <c r="N18" s="397" t="s">
        <v>114</v>
      </c>
      <c r="O18" s="233" t="s">
        <v>115</v>
      </c>
      <c r="P18" s="385" t="s">
        <v>116</v>
      </c>
      <c r="Q18" s="936"/>
      <c r="R18" s="897"/>
      <c r="S18" s="232" t="s">
        <v>114</v>
      </c>
      <c r="T18" s="233" t="s">
        <v>117</v>
      </c>
      <c r="U18" s="233" t="s">
        <v>116</v>
      </c>
      <c r="V18" s="397" t="s">
        <v>114</v>
      </c>
      <c r="W18" s="233" t="s">
        <v>115</v>
      </c>
      <c r="X18" s="385" t="s">
        <v>116</v>
      </c>
      <c r="Y18" s="397" t="s">
        <v>114</v>
      </c>
      <c r="Z18" s="233" t="s">
        <v>115</v>
      </c>
      <c r="AA18" s="385" t="s">
        <v>116</v>
      </c>
      <c r="AB18" s="936"/>
      <c r="AC18" s="944"/>
      <c r="AD18" s="232" t="s">
        <v>114</v>
      </c>
      <c r="AE18" s="233" t="s">
        <v>118</v>
      </c>
      <c r="AF18" s="233" t="s">
        <v>116</v>
      </c>
      <c r="AG18" s="397" t="s">
        <v>114</v>
      </c>
      <c r="AH18" s="233" t="s">
        <v>115</v>
      </c>
      <c r="AI18" s="385" t="s">
        <v>116</v>
      </c>
      <c r="AJ18" s="397" t="s">
        <v>114</v>
      </c>
      <c r="AK18" s="233" t="s">
        <v>115</v>
      </c>
      <c r="AL18" s="385" t="s">
        <v>116</v>
      </c>
      <c r="AM18" s="936"/>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row>
    <row r="19" spans="1:174" s="41" customFormat="1" ht="15.4" customHeight="1" thickBot="1">
      <c r="A19" s="235" t="s">
        <v>119</v>
      </c>
      <c r="B19" s="377"/>
      <c r="C19" s="896"/>
      <c r="D19" s="57"/>
      <c r="E19" s="236">
        <f>SUM(E20:E50)</f>
        <v>8277.4999999999982</v>
      </c>
      <c r="F19" s="386">
        <f>SUM(F20:F50)</f>
        <v>52670.204628183121</v>
      </c>
      <c r="G19" s="398"/>
      <c r="H19" s="236">
        <f>SUM(H20:H50)</f>
        <v>141858.00000000009</v>
      </c>
      <c r="I19" s="237">
        <f>SUM(I20:I50)</f>
        <v>94284.26741616783</v>
      </c>
      <c r="J19" s="897"/>
      <c r="K19" s="57"/>
      <c r="L19" s="236">
        <f>SUM(L20:L50)</f>
        <v>42704.375</v>
      </c>
      <c r="M19" s="238">
        <f>SUM(M20:M50)</f>
        <v>133481.30897334416</v>
      </c>
      <c r="N19" s="398"/>
      <c r="O19" s="236">
        <f>SUM(O20:O50)</f>
        <v>141858.00000000009</v>
      </c>
      <c r="P19" s="399">
        <f>SUM(P20:P50)</f>
        <v>94284.26741616783</v>
      </c>
      <c r="Q19" s="937"/>
      <c r="R19" s="897"/>
      <c r="S19" s="57"/>
      <c r="T19" s="236">
        <f>SUM(T20:T50)</f>
        <v>136639.19999999998</v>
      </c>
      <c r="U19" s="238">
        <f>SUM(U20:U50)</f>
        <v>115874.75081318854</v>
      </c>
      <c r="V19" s="398"/>
      <c r="W19" s="236">
        <f>SUM(W20:W50)</f>
        <v>5079.3749999999991</v>
      </c>
      <c r="X19" s="386">
        <f>SUM(X20:X50)</f>
        <v>51203.021327060342</v>
      </c>
      <c r="Y19" s="398"/>
      <c r="Z19" s="236">
        <f>SUM(Z20:Z50)</f>
        <v>51282.000000000029</v>
      </c>
      <c r="AA19" s="399">
        <f>SUM(AA20:AA50)</f>
        <v>34083.983995516071</v>
      </c>
      <c r="AB19" s="937"/>
      <c r="AC19" s="944"/>
      <c r="AD19" s="57"/>
      <c r="AE19" s="236">
        <f>SUM(AE20:AE50)</f>
        <v>71032.5</v>
      </c>
      <c r="AF19" s="238">
        <f>SUM(AF20:AF50)</f>
        <v>46539.775128924273</v>
      </c>
      <c r="AG19" s="398"/>
      <c r="AH19" s="236">
        <f>SUM(AH20:AH50)</f>
        <v>5079.3749999999991</v>
      </c>
      <c r="AI19" s="386">
        <f>SUM(AI20:AI50)</f>
        <v>51203.021327060342</v>
      </c>
      <c r="AJ19" s="398"/>
      <c r="AK19" s="236">
        <f>SUM(AK20:AK50)</f>
        <v>90575.999999999956</v>
      </c>
      <c r="AL19" s="399">
        <f>SUM(AL20:AL50)</f>
        <v>60200.283420651773</v>
      </c>
      <c r="AM19" s="937"/>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row>
    <row r="20" spans="1:174" ht="14.45" customHeight="1">
      <c r="A20" s="43">
        <v>0</v>
      </c>
      <c r="B20" s="44">
        <f>1/((1+$L$15/100)^A20)</f>
        <v>1</v>
      </c>
      <c r="C20" s="896"/>
      <c r="D20" s="239">
        <f>E9</f>
        <v>48912.5</v>
      </c>
      <c r="E20" s="240">
        <v>0</v>
      </c>
      <c r="F20" s="387">
        <f>D20*$B20</f>
        <v>48912.5</v>
      </c>
      <c r="G20" s="400">
        <f>H9</f>
        <v>25560</v>
      </c>
      <c r="H20" s="240">
        <v>0</v>
      </c>
      <c r="I20" s="49">
        <f>G20*$B20</f>
        <v>25560</v>
      </c>
      <c r="J20" s="897"/>
      <c r="K20" s="239">
        <f>L9</f>
        <v>112875</v>
      </c>
      <c r="L20" s="240">
        <v>0</v>
      </c>
      <c r="M20" s="166">
        <f>K20*B20</f>
        <v>112875</v>
      </c>
      <c r="N20" s="400">
        <f>O9</f>
        <v>25560</v>
      </c>
      <c r="O20" s="240">
        <v>0</v>
      </c>
      <c r="P20" s="387">
        <f>N20*$B20</f>
        <v>25560</v>
      </c>
      <c r="Q20" s="47">
        <f>(K20+N20)-($D$20+$G$20)</f>
        <v>63962.5</v>
      </c>
      <c r="R20" s="897"/>
      <c r="S20" s="241">
        <f>T9</f>
        <v>52020</v>
      </c>
      <c r="T20" s="240">
        <v>0</v>
      </c>
      <c r="U20" s="369">
        <f>S20*$B20</f>
        <v>52020</v>
      </c>
      <c r="V20" s="412">
        <f>W9</f>
        <v>48912.5</v>
      </c>
      <c r="W20" s="240">
        <v>0</v>
      </c>
      <c r="X20" s="387">
        <f>V20*$B20</f>
        <v>48912.5</v>
      </c>
      <c r="Y20" s="400">
        <f>Z9</f>
        <v>9240</v>
      </c>
      <c r="Z20" s="240">
        <v>0</v>
      </c>
      <c r="AA20" s="387">
        <f>Y20*$B20</f>
        <v>9240</v>
      </c>
      <c r="AB20" s="47">
        <f>(S20+V20+Y20)-($D20+$G20)</f>
        <v>35700</v>
      </c>
      <c r="AC20" s="944"/>
      <c r="AD20" s="239">
        <f>AE9</f>
        <v>12127.5</v>
      </c>
      <c r="AE20" s="240">
        <v>0</v>
      </c>
      <c r="AF20" s="166">
        <f>AD20*$B20</f>
        <v>12127.5</v>
      </c>
      <c r="AG20" s="412">
        <f>AH9</f>
        <v>48912.5</v>
      </c>
      <c r="AH20" s="240">
        <v>0</v>
      </c>
      <c r="AI20" s="387">
        <f>AG20*$B20</f>
        <v>48912.5</v>
      </c>
      <c r="AJ20" s="400">
        <f>AK9</f>
        <v>16320</v>
      </c>
      <c r="AK20" s="240">
        <v>0</v>
      </c>
      <c r="AL20" s="387">
        <f>AJ20*$B20</f>
        <v>16320</v>
      </c>
      <c r="AM20" s="47">
        <f>(AD20+AG20+AJ20)-($D20+$G20)</f>
        <v>2887.5</v>
      </c>
    </row>
    <row r="21" spans="1:174" ht="14.45" customHeight="1">
      <c r="A21" s="43">
        <v>1</v>
      </c>
      <c r="B21" s="44">
        <f>1/((1+$E$15/100)^A21)</f>
        <v>0.94786729857819907</v>
      </c>
      <c r="C21" s="896"/>
      <c r="D21" s="161">
        <v>0</v>
      </c>
      <c r="E21" s="240">
        <v>0</v>
      </c>
      <c r="F21" s="388">
        <f>E21*B21</f>
        <v>0</v>
      </c>
      <c r="G21" s="401">
        <v>0</v>
      </c>
      <c r="H21" s="242">
        <f>$H$11+$H$12</f>
        <v>4728.6000000000004</v>
      </c>
      <c r="I21" s="47">
        <f>H21*B21</f>
        <v>4482.0853080568722</v>
      </c>
      <c r="J21" s="897"/>
      <c r="K21" s="161">
        <v>0</v>
      </c>
      <c r="L21" s="166">
        <f>$L$12+$L$13</f>
        <v>1316.875</v>
      </c>
      <c r="M21" s="166">
        <f>L21*$B21</f>
        <v>1248.2227488151659</v>
      </c>
      <c r="N21" s="401">
        <v>0</v>
      </c>
      <c r="O21" s="242">
        <f>$H$11+$H$12</f>
        <v>4728.6000000000004</v>
      </c>
      <c r="P21" s="388">
        <f>O21*$B21</f>
        <v>4482.0853080568722</v>
      </c>
      <c r="Q21" s="406">
        <f>(L21+O21)-($E21+$H21)</f>
        <v>1316.875</v>
      </c>
      <c r="R21" s="897"/>
      <c r="S21" s="161">
        <v>0</v>
      </c>
      <c r="T21" s="242">
        <f>$T$11</f>
        <v>2040</v>
      </c>
      <c r="U21" s="166">
        <f>T21*$B21</f>
        <v>1933.6492890995262</v>
      </c>
      <c r="V21" s="401">
        <v>0</v>
      </c>
      <c r="W21" s="240">
        <v>0</v>
      </c>
      <c r="X21" s="388">
        <f>W21*$B21</f>
        <v>0</v>
      </c>
      <c r="Y21" s="401">
        <v>0</v>
      </c>
      <c r="Z21" s="242">
        <f>$Z$11+$Z$12</f>
        <v>1709.4</v>
      </c>
      <c r="AA21" s="388">
        <f>Z21*$B21</f>
        <v>1620.2843601895736</v>
      </c>
      <c r="AB21" s="47">
        <f>(T21+W21+Z21)-($E21+$H21)</f>
        <v>-979.20000000000027</v>
      </c>
      <c r="AC21" s="944"/>
      <c r="AD21" s="161">
        <v>0</v>
      </c>
      <c r="AE21" s="166">
        <f>$AE$11+$AE$12</f>
        <v>2367.75</v>
      </c>
      <c r="AF21" s="166">
        <f>AE21*$B21</f>
        <v>2244.3127962085309</v>
      </c>
      <c r="AG21" s="401">
        <v>0</v>
      </c>
      <c r="AH21" s="240">
        <v>0</v>
      </c>
      <c r="AI21" s="388">
        <f>AH21*$B21</f>
        <v>0</v>
      </c>
      <c r="AJ21" s="401">
        <v>0</v>
      </c>
      <c r="AK21" s="242">
        <f>$AK$11+$AK$12</f>
        <v>3019.2</v>
      </c>
      <c r="AL21" s="388">
        <f>AK21*$B21</f>
        <v>2861.8009478672984</v>
      </c>
      <c r="AM21" s="47">
        <f>(AE21+AH21+AK21)-($E21+$H21)</f>
        <v>658.34999999999945</v>
      </c>
    </row>
    <row r="22" spans="1:174" ht="14.45" customHeight="1">
      <c r="A22" s="43">
        <v>2</v>
      </c>
      <c r="B22" s="44">
        <f t="shared" ref="B22:B50" si="0">1/((1+$E$15/100)^A22)</f>
        <v>0.89845241571393286</v>
      </c>
      <c r="C22" s="896"/>
      <c r="D22" s="161">
        <v>0</v>
      </c>
      <c r="E22" s="240">
        <v>0</v>
      </c>
      <c r="F22" s="388">
        <f t="shared" ref="F22:F50" si="1">E22*B22</f>
        <v>0</v>
      </c>
      <c r="G22" s="401">
        <v>0</v>
      </c>
      <c r="H22" s="242">
        <f t="shared" ref="H22:H50" si="2">$H$11+$H$12</f>
        <v>4728.6000000000004</v>
      </c>
      <c r="I22" s="47">
        <f t="shared" ref="I22:I49" si="3">H22*B22</f>
        <v>4248.4220929449029</v>
      </c>
      <c r="J22" s="897"/>
      <c r="K22" s="161">
        <v>0</v>
      </c>
      <c r="L22" s="166">
        <f t="shared" ref="L22:L49" si="4">$L$12+$L$13</f>
        <v>1316.875</v>
      </c>
      <c r="M22" s="166">
        <f t="shared" ref="M22:M50" si="5">L22*$B22</f>
        <v>1183.1495249432853</v>
      </c>
      <c r="N22" s="401">
        <v>0</v>
      </c>
      <c r="O22" s="242">
        <f t="shared" ref="O22:O50" si="6">$H$11+$H$12</f>
        <v>4728.6000000000004</v>
      </c>
      <c r="P22" s="388">
        <f t="shared" ref="P22:P50" si="7">O22*$B22</f>
        <v>4248.4220929449029</v>
      </c>
      <c r="Q22" s="406">
        <f>(L22+O22)-(E22+H22)</f>
        <v>1316.875</v>
      </c>
      <c r="R22" s="897"/>
      <c r="S22" s="161">
        <v>0</v>
      </c>
      <c r="T22" s="242">
        <f t="shared" ref="T22:T49" si="8">$T$11</f>
        <v>2040</v>
      </c>
      <c r="U22" s="166">
        <f t="shared" ref="U22:U50" si="9">T22*$B22</f>
        <v>1832.842928056423</v>
      </c>
      <c r="V22" s="401">
        <v>0</v>
      </c>
      <c r="W22" s="240">
        <v>0</v>
      </c>
      <c r="X22" s="388">
        <f t="shared" ref="X22:X50" si="10">W22*$B22</f>
        <v>0</v>
      </c>
      <c r="Y22" s="401">
        <v>0</v>
      </c>
      <c r="Z22" s="242">
        <f t="shared" ref="Z22:Z50" si="11">$Z$11+$Z$12</f>
        <v>1709.4</v>
      </c>
      <c r="AA22" s="388">
        <f t="shared" ref="AA22:AA49" si="12">Z22*$B22</f>
        <v>1535.814559421397</v>
      </c>
      <c r="AB22" s="47">
        <f>(T22+W22+Z22)-($E22+$H22)</f>
        <v>-979.20000000000027</v>
      </c>
      <c r="AC22" s="944"/>
      <c r="AD22" s="161">
        <v>0</v>
      </c>
      <c r="AE22" s="166">
        <f t="shared" ref="AE22:AE50" si="13">$AE$11+$AE$12</f>
        <v>2367.75</v>
      </c>
      <c r="AF22" s="166">
        <f t="shared" ref="AF22:AF50" si="14">AE22*$B22</f>
        <v>2127.3107073066644</v>
      </c>
      <c r="AG22" s="401">
        <v>0</v>
      </c>
      <c r="AH22" s="240">
        <v>0</v>
      </c>
      <c r="AI22" s="388">
        <f t="shared" ref="AI22:AI50" si="15">AH22*$B22</f>
        <v>0</v>
      </c>
      <c r="AJ22" s="401">
        <v>0</v>
      </c>
      <c r="AK22" s="242">
        <f t="shared" ref="AK22:AK50" si="16">$AK$11+$AK$12</f>
        <v>3019.2</v>
      </c>
      <c r="AL22" s="388">
        <f t="shared" ref="AL22:AL50" si="17">AK22*$B22</f>
        <v>2712.6075335235059</v>
      </c>
      <c r="AM22" s="47">
        <f t="shared" ref="AM22:AM50" si="18">(AE22+AH22+AK22)-($E22+$H22)</f>
        <v>658.34999999999945</v>
      </c>
    </row>
    <row r="23" spans="1:174" ht="14.45" customHeight="1">
      <c r="A23" s="43">
        <v>3</v>
      </c>
      <c r="B23" s="44">
        <f t="shared" si="0"/>
        <v>0.85161366418382267</v>
      </c>
      <c r="C23" s="896"/>
      <c r="D23" s="161">
        <v>0</v>
      </c>
      <c r="E23" s="240">
        <f>E11</f>
        <v>319.81249999999994</v>
      </c>
      <c r="F23" s="388">
        <f t="shared" si="1"/>
        <v>272.35669497678873</v>
      </c>
      <c r="G23" s="401">
        <v>0</v>
      </c>
      <c r="H23" s="242">
        <f>$H$11+$H$12</f>
        <v>4728.6000000000004</v>
      </c>
      <c r="I23" s="47">
        <f t="shared" si="3"/>
        <v>4026.9403724596241</v>
      </c>
      <c r="J23" s="897"/>
      <c r="K23" s="161">
        <v>0</v>
      </c>
      <c r="L23" s="166">
        <f>$L$12+$L$13+$L$11</f>
        <v>1636.6875</v>
      </c>
      <c r="M23" s="166">
        <f t="shared" si="5"/>
        <v>1393.8254389988604</v>
      </c>
      <c r="N23" s="401">
        <v>0</v>
      </c>
      <c r="O23" s="242">
        <f t="shared" si="6"/>
        <v>4728.6000000000004</v>
      </c>
      <c r="P23" s="388">
        <f t="shared" si="7"/>
        <v>4026.9403724596241</v>
      </c>
      <c r="Q23" s="406">
        <f t="shared" ref="Q23:Q50" si="19">(L23+O23)-(E23+H23)</f>
        <v>1316.875</v>
      </c>
      <c r="R23" s="897"/>
      <c r="S23" s="161">
        <v>0</v>
      </c>
      <c r="T23" s="242">
        <f>$T$11+$T$12</f>
        <v>7956</v>
      </c>
      <c r="U23" s="166">
        <f t="shared" si="9"/>
        <v>6775.4383122464933</v>
      </c>
      <c r="V23" s="401">
        <v>0</v>
      </c>
      <c r="W23" s="240">
        <v>0</v>
      </c>
      <c r="X23" s="388">
        <f t="shared" si="10"/>
        <v>0</v>
      </c>
      <c r="Y23" s="401">
        <v>0</v>
      </c>
      <c r="Z23" s="242">
        <f t="shared" si="11"/>
        <v>1709.4</v>
      </c>
      <c r="AA23" s="388">
        <f t="shared" si="12"/>
        <v>1455.7483975558266</v>
      </c>
      <c r="AB23" s="47">
        <f>(T23+W23+Z23)-($E23+$H23)</f>
        <v>4616.9874999999993</v>
      </c>
      <c r="AC23" s="944"/>
      <c r="AD23" s="161">
        <v>0</v>
      </c>
      <c r="AE23" s="166">
        <f t="shared" si="13"/>
        <v>2367.75</v>
      </c>
      <c r="AF23" s="166">
        <f t="shared" si="14"/>
        <v>2016.408253371246</v>
      </c>
      <c r="AG23" s="401">
        <v>0</v>
      </c>
      <c r="AH23" s="240">
        <v>0</v>
      </c>
      <c r="AI23" s="388">
        <f t="shared" si="15"/>
        <v>0</v>
      </c>
      <c r="AJ23" s="401">
        <v>0</v>
      </c>
      <c r="AK23" s="242">
        <f t="shared" si="16"/>
        <v>3019.2</v>
      </c>
      <c r="AL23" s="388">
        <f t="shared" si="17"/>
        <v>2571.1919749037975</v>
      </c>
      <c r="AM23" s="47">
        <f t="shared" si="18"/>
        <v>338.53749999999945</v>
      </c>
    </row>
    <row r="24" spans="1:174" ht="14.45" customHeight="1">
      <c r="A24" s="43">
        <v>4</v>
      </c>
      <c r="B24" s="44">
        <f t="shared" si="0"/>
        <v>0.80721674330220161</v>
      </c>
      <c r="C24" s="896"/>
      <c r="D24" s="161">
        <v>0</v>
      </c>
      <c r="E24" s="240">
        <v>0</v>
      </c>
      <c r="F24" s="388">
        <f t="shared" si="1"/>
        <v>0</v>
      </c>
      <c r="G24" s="401">
        <v>0</v>
      </c>
      <c r="H24" s="242">
        <f t="shared" si="2"/>
        <v>4728.6000000000004</v>
      </c>
      <c r="I24" s="47">
        <f t="shared" si="3"/>
        <v>3817.0050923787908</v>
      </c>
      <c r="J24" s="897"/>
      <c r="K24" s="161">
        <v>0</v>
      </c>
      <c r="L24" s="166">
        <f t="shared" si="4"/>
        <v>1316.875</v>
      </c>
      <c r="M24" s="166">
        <f t="shared" si="5"/>
        <v>1063.0035488360868</v>
      </c>
      <c r="N24" s="401">
        <v>0</v>
      </c>
      <c r="O24" s="242">
        <f t="shared" si="6"/>
        <v>4728.6000000000004</v>
      </c>
      <c r="P24" s="388">
        <f t="shared" si="7"/>
        <v>3817.0050923787908</v>
      </c>
      <c r="Q24" s="406">
        <f t="shared" si="19"/>
        <v>1316.875</v>
      </c>
      <c r="R24" s="897"/>
      <c r="S24" s="161">
        <v>0</v>
      </c>
      <c r="T24" s="242">
        <f>$T$11</f>
        <v>2040</v>
      </c>
      <c r="U24" s="166">
        <f t="shared" si="9"/>
        <v>1646.7221563364913</v>
      </c>
      <c r="V24" s="401">
        <v>0</v>
      </c>
      <c r="W24" s="240">
        <v>0</v>
      </c>
      <c r="X24" s="388">
        <f t="shared" si="10"/>
        <v>0</v>
      </c>
      <c r="Y24" s="401">
        <v>0</v>
      </c>
      <c r="Z24" s="242">
        <f t="shared" si="11"/>
        <v>1709.4</v>
      </c>
      <c r="AA24" s="388">
        <f t="shared" si="12"/>
        <v>1379.8563010007836</v>
      </c>
      <c r="AB24" s="47">
        <f>(T24+W24+Z24)-($E24+$H24)</f>
        <v>-979.20000000000027</v>
      </c>
      <c r="AC24" s="944"/>
      <c r="AD24" s="161">
        <v>0</v>
      </c>
      <c r="AE24" s="166">
        <f t="shared" si="13"/>
        <v>2367.75</v>
      </c>
      <c r="AF24" s="166">
        <f t="shared" si="14"/>
        <v>1911.2874439537879</v>
      </c>
      <c r="AG24" s="401">
        <v>0</v>
      </c>
      <c r="AH24" s="240">
        <v>0</v>
      </c>
      <c r="AI24" s="388">
        <f t="shared" si="15"/>
        <v>0</v>
      </c>
      <c r="AJ24" s="401">
        <v>0</v>
      </c>
      <c r="AK24" s="242">
        <f t="shared" si="16"/>
        <v>3019.2</v>
      </c>
      <c r="AL24" s="388">
        <f t="shared" si="17"/>
        <v>2437.148791378007</v>
      </c>
      <c r="AM24" s="47">
        <f t="shared" si="18"/>
        <v>658.34999999999945</v>
      </c>
    </row>
    <row r="25" spans="1:174" ht="14.45" customHeight="1">
      <c r="A25" s="43">
        <v>5</v>
      </c>
      <c r="B25" s="44">
        <f t="shared" si="0"/>
        <v>0.76513435384094941</v>
      </c>
      <c r="C25" s="896"/>
      <c r="D25" s="161">
        <v>0</v>
      </c>
      <c r="E25" s="240">
        <v>0</v>
      </c>
      <c r="F25" s="388">
        <f t="shared" si="1"/>
        <v>0</v>
      </c>
      <c r="G25" s="401">
        <v>0</v>
      </c>
      <c r="H25" s="242">
        <f t="shared" si="2"/>
        <v>4728.6000000000004</v>
      </c>
      <c r="I25" s="47">
        <f t="shared" si="3"/>
        <v>3618.0143055723138</v>
      </c>
      <c r="J25" s="897"/>
      <c r="K25" s="161">
        <v>0</v>
      </c>
      <c r="L25" s="166">
        <f t="shared" si="4"/>
        <v>1316.875</v>
      </c>
      <c r="M25" s="166">
        <f t="shared" si="5"/>
        <v>1007.5863022143003</v>
      </c>
      <c r="N25" s="401">
        <v>0</v>
      </c>
      <c r="O25" s="242">
        <f t="shared" si="6"/>
        <v>4728.6000000000004</v>
      </c>
      <c r="P25" s="388">
        <f t="shared" si="7"/>
        <v>3618.0143055723138</v>
      </c>
      <c r="Q25" s="406">
        <f>(L25+O25)-(E25+H25)</f>
        <v>1316.875</v>
      </c>
      <c r="R25" s="897"/>
      <c r="S25" s="161">
        <v>0</v>
      </c>
      <c r="T25" s="242">
        <f>$T$11+$T$13</f>
        <v>4753.2000000000007</v>
      </c>
      <c r="U25" s="166">
        <f t="shared" si="9"/>
        <v>3636.8366106768012</v>
      </c>
      <c r="V25" s="401">
        <v>0</v>
      </c>
      <c r="W25" s="240">
        <v>0</v>
      </c>
      <c r="X25" s="388">
        <f t="shared" si="10"/>
        <v>0</v>
      </c>
      <c r="Y25" s="401">
        <v>0</v>
      </c>
      <c r="Z25" s="242">
        <f t="shared" si="11"/>
        <v>1709.4</v>
      </c>
      <c r="AA25" s="388">
        <f t="shared" si="12"/>
        <v>1307.9206644557189</v>
      </c>
      <c r="AB25" s="47">
        <f t="shared" ref="AB25:AB49" si="20">(T25+W25+Z25)-($E25+$H25)</f>
        <v>1734</v>
      </c>
      <c r="AC25" s="944"/>
      <c r="AD25" s="161">
        <v>0</v>
      </c>
      <c r="AE25" s="166">
        <f>$AE$11+$AE$12</f>
        <v>2367.75</v>
      </c>
      <c r="AF25" s="166">
        <f t="shared" si="14"/>
        <v>1811.6468663069079</v>
      </c>
      <c r="AG25" s="401">
        <v>0</v>
      </c>
      <c r="AH25" s="240">
        <v>0</v>
      </c>
      <c r="AI25" s="388">
        <f t="shared" si="15"/>
        <v>0</v>
      </c>
      <c r="AJ25" s="401">
        <v>0</v>
      </c>
      <c r="AK25" s="242">
        <f t="shared" si="16"/>
        <v>3019.2</v>
      </c>
      <c r="AL25" s="388">
        <f t="shared" si="17"/>
        <v>2310.0936411165944</v>
      </c>
      <c r="AM25" s="47">
        <f t="shared" si="18"/>
        <v>658.34999999999945</v>
      </c>
    </row>
    <row r="26" spans="1:174" ht="14.45" customHeight="1">
      <c r="A26" s="43">
        <v>6</v>
      </c>
      <c r="B26" s="44">
        <f t="shared" si="0"/>
        <v>0.72524583302459655</v>
      </c>
      <c r="C26" s="896"/>
      <c r="D26" s="161">
        <v>0</v>
      </c>
      <c r="E26" s="240">
        <f>E11</f>
        <v>319.81249999999994</v>
      </c>
      <c r="F26" s="388">
        <f t="shared" si="1"/>
        <v>231.94268297417875</v>
      </c>
      <c r="G26" s="401">
        <v>0</v>
      </c>
      <c r="H26" s="242">
        <f t="shared" si="2"/>
        <v>4728.6000000000004</v>
      </c>
      <c r="I26" s="47">
        <f t="shared" si="3"/>
        <v>3429.3974460401078</v>
      </c>
      <c r="J26" s="897"/>
      <c r="K26" s="161">
        <v>0</v>
      </c>
      <c r="L26" s="166">
        <f>$L$12+$L$13+$L$11</f>
        <v>1636.6875</v>
      </c>
      <c r="M26" s="166">
        <f t="shared" si="5"/>
        <v>1187.0007893384443</v>
      </c>
      <c r="N26" s="401">
        <v>0</v>
      </c>
      <c r="O26" s="242">
        <f t="shared" si="6"/>
        <v>4728.6000000000004</v>
      </c>
      <c r="P26" s="388">
        <f t="shared" si="7"/>
        <v>3429.3974460401078</v>
      </c>
      <c r="Q26" s="406">
        <f t="shared" si="19"/>
        <v>1316.875</v>
      </c>
      <c r="R26" s="897"/>
      <c r="S26" s="161">
        <v>0</v>
      </c>
      <c r="T26" s="242">
        <f>$T$11+$T$12</f>
        <v>7956</v>
      </c>
      <c r="U26" s="166">
        <f t="shared" si="9"/>
        <v>5770.0558475436901</v>
      </c>
      <c r="V26" s="401">
        <v>0</v>
      </c>
      <c r="W26" s="240">
        <v>0</v>
      </c>
      <c r="X26" s="388">
        <f t="shared" si="10"/>
        <v>0</v>
      </c>
      <c r="Y26" s="401">
        <v>0</v>
      </c>
      <c r="Z26" s="242">
        <f t="shared" si="11"/>
        <v>1709.4</v>
      </c>
      <c r="AA26" s="388">
        <f t="shared" si="12"/>
        <v>1239.7352269722455</v>
      </c>
      <c r="AB26" s="47">
        <f t="shared" si="20"/>
        <v>4616.9874999999993</v>
      </c>
      <c r="AC26" s="944"/>
      <c r="AD26" s="161">
        <v>0</v>
      </c>
      <c r="AE26" s="166">
        <f t="shared" si="13"/>
        <v>2367.75</v>
      </c>
      <c r="AF26" s="166">
        <f t="shared" si="14"/>
        <v>1717.2008211439884</v>
      </c>
      <c r="AG26" s="401">
        <v>0</v>
      </c>
      <c r="AH26" s="240">
        <v>0</v>
      </c>
      <c r="AI26" s="388">
        <f t="shared" si="15"/>
        <v>0</v>
      </c>
      <c r="AJ26" s="401">
        <v>0</v>
      </c>
      <c r="AK26" s="242">
        <f t="shared" si="16"/>
        <v>3019.2</v>
      </c>
      <c r="AL26" s="388">
        <f t="shared" si="17"/>
        <v>2189.6622190678618</v>
      </c>
      <c r="AM26" s="47">
        <f t="shared" si="18"/>
        <v>338.53749999999945</v>
      </c>
    </row>
    <row r="27" spans="1:174" ht="14.45" customHeight="1">
      <c r="A27" s="43">
        <v>7</v>
      </c>
      <c r="B27" s="44">
        <f t="shared" si="0"/>
        <v>0.68743680855412004</v>
      </c>
      <c r="C27" s="896"/>
      <c r="D27" s="161">
        <v>0</v>
      </c>
      <c r="E27" s="240">
        <v>0</v>
      </c>
      <c r="F27" s="388">
        <f t="shared" si="1"/>
        <v>0</v>
      </c>
      <c r="G27" s="401">
        <v>0</v>
      </c>
      <c r="H27" s="242">
        <f t="shared" si="2"/>
        <v>4728.6000000000004</v>
      </c>
      <c r="I27" s="47">
        <f t="shared" si="3"/>
        <v>3250.6136929290124</v>
      </c>
      <c r="J27" s="897"/>
      <c r="K27" s="161">
        <v>0</v>
      </c>
      <c r="L27" s="166">
        <f t="shared" si="4"/>
        <v>1316.875</v>
      </c>
      <c r="M27" s="166">
        <f t="shared" si="5"/>
        <v>905.26834726470679</v>
      </c>
      <c r="N27" s="401">
        <v>0</v>
      </c>
      <c r="O27" s="242">
        <f t="shared" si="6"/>
        <v>4728.6000000000004</v>
      </c>
      <c r="P27" s="388">
        <f t="shared" si="7"/>
        <v>3250.6136929290124</v>
      </c>
      <c r="Q27" s="406">
        <f t="shared" si="19"/>
        <v>1316.875</v>
      </c>
      <c r="R27" s="897"/>
      <c r="S27" s="161">
        <v>0</v>
      </c>
      <c r="T27" s="242">
        <f t="shared" si="8"/>
        <v>2040</v>
      </c>
      <c r="U27" s="166">
        <f t="shared" si="9"/>
        <v>1402.371089450405</v>
      </c>
      <c r="V27" s="401">
        <v>0</v>
      </c>
      <c r="W27" s="240">
        <v>0</v>
      </c>
      <c r="X27" s="388">
        <f t="shared" si="10"/>
        <v>0</v>
      </c>
      <c r="Y27" s="401">
        <v>0</v>
      </c>
      <c r="Z27" s="242">
        <f t="shared" si="11"/>
        <v>1709.4</v>
      </c>
      <c r="AA27" s="388">
        <f t="shared" si="12"/>
        <v>1175.1044805424128</v>
      </c>
      <c r="AB27" s="47">
        <f t="shared" si="20"/>
        <v>-979.20000000000027</v>
      </c>
      <c r="AC27" s="944"/>
      <c r="AD27" s="161">
        <v>0</v>
      </c>
      <c r="AE27" s="166">
        <f t="shared" si="13"/>
        <v>2367.75</v>
      </c>
      <c r="AF27" s="166">
        <f t="shared" si="14"/>
        <v>1627.6785034540178</v>
      </c>
      <c r="AG27" s="401">
        <v>0</v>
      </c>
      <c r="AH27" s="240">
        <v>0</v>
      </c>
      <c r="AI27" s="388">
        <f t="shared" si="15"/>
        <v>0</v>
      </c>
      <c r="AJ27" s="401">
        <v>0</v>
      </c>
      <c r="AK27" s="242">
        <f t="shared" si="16"/>
        <v>3019.2</v>
      </c>
      <c r="AL27" s="388">
        <f t="shared" si="17"/>
        <v>2075.5092123865993</v>
      </c>
      <c r="AM27" s="47">
        <f t="shared" si="18"/>
        <v>658.34999999999945</v>
      </c>
    </row>
    <row r="28" spans="1:174" ht="14.45" customHeight="1">
      <c r="A28" s="43">
        <v>8</v>
      </c>
      <c r="B28" s="44">
        <f t="shared" si="0"/>
        <v>0.6515988706674124</v>
      </c>
      <c r="C28" s="896"/>
      <c r="D28" s="161">
        <v>0</v>
      </c>
      <c r="E28" s="166">
        <f>E12</f>
        <v>1693.1249999999998</v>
      </c>
      <c r="F28" s="388">
        <f t="shared" si="1"/>
        <v>1103.2383378987624</v>
      </c>
      <c r="G28" s="401">
        <v>0</v>
      </c>
      <c r="H28" s="242">
        <f t="shared" si="2"/>
        <v>4728.6000000000004</v>
      </c>
      <c r="I28" s="47">
        <f t="shared" si="3"/>
        <v>3081.1504198379266</v>
      </c>
      <c r="J28" s="897"/>
      <c r="K28" s="161">
        <v>0</v>
      </c>
      <c r="L28" s="166">
        <f t="shared" si="4"/>
        <v>1316.875</v>
      </c>
      <c r="M28" s="166">
        <f t="shared" si="5"/>
        <v>858.07426281014875</v>
      </c>
      <c r="N28" s="401">
        <v>0</v>
      </c>
      <c r="O28" s="242">
        <f t="shared" si="6"/>
        <v>4728.6000000000004</v>
      </c>
      <c r="P28" s="388">
        <f t="shared" si="7"/>
        <v>3081.1504198379266</v>
      </c>
      <c r="Q28" s="406">
        <f t="shared" si="19"/>
        <v>-376.25</v>
      </c>
      <c r="R28" s="897"/>
      <c r="S28" s="161">
        <v>0</v>
      </c>
      <c r="T28" s="242">
        <f t="shared" si="8"/>
        <v>2040</v>
      </c>
      <c r="U28" s="166">
        <f t="shared" si="9"/>
        <v>1329.2616961615213</v>
      </c>
      <c r="V28" s="401">
        <v>0</v>
      </c>
      <c r="W28" s="166">
        <f>W11</f>
        <v>1693.1249999999998</v>
      </c>
      <c r="X28" s="388">
        <f t="shared" si="10"/>
        <v>1103.2383378987624</v>
      </c>
      <c r="Y28" s="401">
        <v>0</v>
      </c>
      <c r="Z28" s="242">
        <f t="shared" si="11"/>
        <v>1709.4</v>
      </c>
      <c r="AA28" s="388">
        <f t="shared" si="12"/>
        <v>1113.8431095188748</v>
      </c>
      <c r="AB28" s="47">
        <f t="shared" si="20"/>
        <v>-979.20000000000073</v>
      </c>
      <c r="AC28" s="944"/>
      <c r="AD28" s="161">
        <v>0</v>
      </c>
      <c r="AE28" s="166">
        <f t="shared" si="13"/>
        <v>2367.75</v>
      </c>
      <c r="AF28" s="166">
        <f t="shared" si="14"/>
        <v>1542.8232260227658</v>
      </c>
      <c r="AG28" s="401">
        <v>0</v>
      </c>
      <c r="AH28" s="166">
        <f>AH11</f>
        <v>1693.1249999999998</v>
      </c>
      <c r="AI28" s="388">
        <f t="shared" si="15"/>
        <v>1103.2383378987624</v>
      </c>
      <c r="AJ28" s="401">
        <v>0</v>
      </c>
      <c r="AK28" s="242">
        <f>$AK$11+$AK$12</f>
        <v>3019.2</v>
      </c>
      <c r="AL28" s="388">
        <f t="shared" si="17"/>
        <v>1967.3073103190513</v>
      </c>
      <c r="AM28" s="47">
        <f t="shared" si="18"/>
        <v>658.34999999999945</v>
      </c>
    </row>
    <row r="29" spans="1:174" ht="14.45" customHeight="1">
      <c r="A29" s="43">
        <v>9</v>
      </c>
      <c r="B29" s="44">
        <f t="shared" si="0"/>
        <v>0.6176292612961255</v>
      </c>
      <c r="C29" s="896"/>
      <c r="D29" s="161">
        <v>0</v>
      </c>
      <c r="E29" s="240">
        <f>E11</f>
        <v>319.81249999999994</v>
      </c>
      <c r="F29" s="388">
        <f t="shared" si="1"/>
        <v>197.52555812826711</v>
      </c>
      <c r="G29" s="401">
        <v>0</v>
      </c>
      <c r="H29" s="242">
        <f t="shared" si="2"/>
        <v>4728.6000000000004</v>
      </c>
      <c r="I29" s="47">
        <f t="shared" si="3"/>
        <v>2920.5217249648595</v>
      </c>
      <c r="J29" s="897"/>
      <c r="K29" s="161">
        <v>0</v>
      </c>
      <c r="L29" s="166">
        <f>$L$12+$L$13+$L$11</f>
        <v>1636.6875</v>
      </c>
      <c r="M29" s="166">
        <f t="shared" si="5"/>
        <v>1010.8660915976023</v>
      </c>
      <c r="N29" s="401">
        <v>0</v>
      </c>
      <c r="O29" s="242">
        <f t="shared" si="6"/>
        <v>4728.6000000000004</v>
      </c>
      <c r="P29" s="388">
        <f t="shared" si="7"/>
        <v>2920.5217249648595</v>
      </c>
      <c r="Q29" s="406">
        <f t="shared" si="19"/>
        <v>1316.875</v>
      </c>
      <c r="R29" s="897"/>
      <c r="S29" s="161">
        <v>0</v>
      </c>
      <c r="T29" s="242">
        <f>$T$11+$T$12</f>
        <v>7956</v>
      </c>
      <c r="U29" s="166">
        <f t="shared" si="9"/>
        <v>4913.8584028719742</v>
      </c>
      <c r="V29" s="401">
        <v>0</v>
      </c>
      <c r="W29" s="240">
        <v>0</v>
      </c>
      <c r="X29" s="388">
        <f t="shared" si="10"/>
        <v>0</v>
      </c>
      <c r="Y29" s="401">
        <v>0</v>
      </c>
      <c r="Z29" s="242">
        <f t="shared" si="11"/>
        <v>1709.4</v>
      </c>
      <c r="AA29" s="388">
        <f t="shared" si="12"/>
        <v>1055.775459259597</v>
      </c>
      <c r="AB29" s="47">
        <f t="shared" si="20"/>
        <v>4616.9874999999993</v>
      </c>
      <c r="AC29" s="944"/>
      <c r="AD29" s="161">
        <v>0</v>
      </c>
      <c r="AE29" s="166">
        <f t="shared" si="13"/>
        <v>2367.75</v>
      </c>
      <c r="AF29" s="166">
        <f t="shared" si="14"/>
        <v>1462.3916834339011</v>
      </c>
      <c r="AG29" s="401">
        <v>0</v>
      </c>
      <c r="AH29" s="240">
        <v>0</v>
      </c>
      <c r="AI29" s="388">
        <f t="shared" si="15"/>
        <v>0</v>
      </c>
      <c r="AJ29" s="401">
        <v>0</v>
      </c>
      <c r="AK29" s="242">
        <f t="shared" si="16"/>
        <v>3019.2</v>
      </c>
      <c r="AL29" s="388">
        <f t="shared" si="17"/>
        <v>1864.746265705262</v>
      </c>
      <c r="AM29" s="47">
        <f t="shared" si="18"/>
        <v>338.53749999999945</v>
      </c>
    </row>
    <row r="30" spans="1:174" ht="14.45" customHeight="1">
      <c r="A30" s="43">
        <v>10</v>
      </c>
      <c r="B30" s="44">
        <f t="shared" si="0"/>
        <v>0.58543057942760712</v>
      </c>
      <c r="C30" s="896"/>
      <c r="D30" s="161">
        <v>0</v>
      </c>
      <c r="E30" s="240">
        <v>0</v>
      </c>
      <c r="F30" s="388">
        <f t="shared" si="1"/>
        <v>0</v>
      </c>
      <c r="G30" s="401">
        <v>0</v>
      </c>
      <c r="H30" s="242">
        <f t="shared" si="2"/>
        <v>4728.6000000000004</v>
      </c>
      <c r="I30" s="47">
        <f t="shared" si="3"/>
        <v>2768.2670378813832</v>
      </c>
      <c r="J30" s="897"/>
      <c r="K30" s="161">
        <v>0</v>
      </c>
      <c r="L30" s="166">
        <f t="shared" si="4"/>
        <v>1316.875</v>
      </c>
      <c r="M30" s="166">
        <f t="shared" si="5"/>
        <v>770.93889428373018</v>
      </c>
      <c r="N30" s="401">
        <v>0</v>
      </c>
      <c r="O30" s="242">
        <f t="shared" si="6"/>
        <v>4728.6000000000004</v>
      </c>
      <c r="P30" s="388">
        <f t="shared" si="7"/>
        <v>2768.2670378813832</v>
      </c>
      <c r="Q30" s="406">
        <f t="shared" si="19"/>
        <v>1316.875</v>
      </c>
      <c r="R30" s="897"/>
      <c r="S30" s="161">
        <v>0</v>
      </c>
      <c r="T30" s="242">
        <f>$T$11+$T$13</f>
        <v>4753.2000000000007</v>
      </c>
      <c r="U30" s="166">
        <f t="shared" si="9"/>
        <v>2782.6686301353025</v>
      </c>
      <c r="V30" s="401">
        <v>0</v>
      </c>
      <c r="W30" s="240">
        <v>0</v>
      </c>
      <c r="X30" s="388">
        <f t="shared" si="10"/>
        <v>0</v>
      </c>
      <c r="Y30" s="401">
        <v>0</v>
      </c>
      <c r="Z30" s="242">
        <f t="shared" si="11"/>
        <v>1709.4</v>
      </c>
      <c r="AA30" s="388">
        <f t="shared" si="12"/>
        <v>1000.7350324735517</v>
      </c>
      <c r="AB30" s="47">
        <f t="shared" si="20"/>
        <v>1734</v>
      </c>
      <c r="AC30" s="944"/>
      <c r="AD30" s="161">
        <v>0</v>
      </c>
      <c r="AE30" s="166">
        <f t="shared" si="13"/>
        <v>2367.75</v>
      </c>
      <c r="AF30" s="166">
        <f t="shared" si="14"/>
        <v>1386.1532544397169</v>
      </c>
      <c r="AG30" s="401">
        <v>0</v>
      </c>
      <c r="AH30" s="240">
        <v>0</v>
      </c>
      <c r="AI30" s="388">
        <f t="shared" si="15"/>
        <v>0</v>
      </c>
      <c r="AJ30" s="401">
        <v>0</v>
      </c>
      <c r="AK30" s="242">
        <f t="shared" si="16"/>
        <v>3019.2</v>
      </c>
      <c r="AL30" s="388">
        <f t="shared" si="17"/>
        <v>1767.5320054078313</v>
      </c>
      <c r="AM30" s="47">
        <f t="shared" si="18"/>
        <v>658.34999999999945</v>
      </c>
    </row>
    <row r="31" spans="1:174" ht="14.45" customHeight="1">
      <c r="A31" s="43">
        <v>11</v>
      </c>
      <c r="B31" s="44">
        <f t="shared" si="0"/>
        <v>0.55491050182711577</v>
      </c>
      <c r="C31" s="896"/>
      <c r="D31" s="161">
        <v>0</v>
      </c>
      <c r="E31" s="240">
        <v>0</v>
      </c>
      <c r="F31" s="388">
        <f t="shared" si="1"/>
        <v>0</v>
      </c>
      <c r="G31" s="401">
        <v>0</v>
      </c>
      <c r="H31" s="242">
        <f t="shared" si="2"/>
        <v>4728.6000000000004</v>
      </c>
      <c r="I31" s="47">
        <f t="shared" si="3"/>
        <v>2623.9497989397</v>
      </c>
      <c r="J31" s="897"/>
      <c r="K31" s="161">
        <v>0</v>
      </c>
      <c r="L31" s="166">
        <f t="shared" si="4"/>
        <v>1316.875</v>
      </c>
      <c r="M31" s="166">
        <f t="shared" si="5"/>
        <v>730.74776709358309</v>
      </c>
      <c r="N31" s="401">
        <v>0</v>
      </c>
      <c r="O31" s="242">
        <f t="shared" si="6"/>
        <v>4728.6000000000004</v>
      </c>
      <c r="P31" s="388">
        <f t="shared" si="7"/>
        <v>2623.9497989397</v>
      </c>
      <c r="Q31" s="406">
        <f t="shared" si="19"/>
        <v>1316.875</v>
      </c>
      <c r="R31" s="897"/>
      <c r="S31" s="161">
        <v>0</v>
      </c>
      <c r="T31" s="242">
        <f t="shared" si="8"/>
        <v>2040</v>
      </c>
      <c r="U31" s="166">
        <f t="shared" si="9"/>
        <v>1132.0174237273161</v>
      </c>
      <c r="V31" s="401">
        <v>0</v>
      </c>
      <c r="W31" s="240">
        <v>0</v>
      </c>
      <c r="X31" s="388">
        <f t="shared" si="10"/>
        <v>0</v>
      </c>
      <c r="Y31" s="401">
        <v>0</v>
      </c>
      <c r="Z31" s="242">
        <f t="shared" si="11"/>
        <v>1709.4</v>
      </c>
      <c r="AA31" s="388">
        <f t="shared" si="12"/>
        <v>948.5640118232717</v>
      </c>
      <c r="AB31" s="47">
        <f t="shared" si="20"/>
        <v>-979.20000000000027</v>
      </c>
      <c r="AC31" s="944"/>
      <c r="AD31" s="161">
        <v>0</v>
      </c>
      <c r="AE31" s="166">
        <f t="shared" si="13"/>
        <v>2367.75</v>
      </c>
      <c r="AF31" s="166">
        <f t="shared" si="14"/>
        <v>1313.8893407011533</v>
      </c>
      <c r="AG31" s="401">
        <v>0</v>
      </c>
      <c r="AH31" s="240">
        <v>0</v>
      </c>
      <c r="AI31" s="388">
        <f t="shared" si="15"/>
        <v>0</v>
      </c>
      <c r="AJ31" s="401">
        <v>0</v>
      </c>
      <c r="AK31" s="242">
        <f t="shared" si="16"/>
        <v>3019.2</v>
      </c>
      <c r="AL31" s="388">
        <f t="shared" si="17"/>
        <v>1675.3857871164278</v>
      </c>
      <c r="AM31" s="47">
        <f t="shared" si="18"/>
        <v>658.34999999999945</v>
      </c>
    </row>
    <row r="32" spans="1:174" ht="14.45" customHeight="1">
      <c r="A32" s="43">
        <v>12</v>
      </c>
      <c r="B32" s="44">
        <f t="shared" si="0"/>
        <v>0.5259815183195411</v>
      </c>
      <c r="C32" s="896"/>
      <c r="D32" s="161">
        <v>0</v>
      </c>
      <c r="E32" s="240">
        <f>E11</f>
        <v>319.81249999999994</v>
      </c>
      <c r="F32" s="388">
        <f t="shared" si="1"/>
        <v>168.21546432756821</v>
      </c>
      <c r="G32" s="401">
        <v>0</v>
      </c>
      <c r="H32" s="242">
        <f t="shared" si="2"/>
        <v>4728.6000000000004</v>
      </c>
      <c r="I32" s="47">
        <f t="shared" si="3"/>
        <v>2487.1562075257821</v>
      </c>
      <c r="J32" s="897"/>
      <c r="K32" s="161">
        <v>0</v>
      </c>
      <c r="L32" s="166">
        <f>$L$12+$L$13+$L$11</f>
        <v>1636.6875</v>
      </c>
      <c r="M32" s="166">
        <f t="shared" si="5"/>
        <v>860.86737626461388</v>
      </c>
      <c r="N32" s="401">
        <v>0</v>
      </c>
      <c r="O32" s="242">
        <f t="shared" si="6"/>
        <v>4728.6000000000004</v>
      </c>
      <c r="P32" s="388">
        <f t="shared" si="7"/>
        <v>2487.1562075257821</v>
      </c>
      <c r="Q32" s="406">
        <f t="shared" si="19"/>
        <v>1316.875</v>
      </c>
      <c r="R32" s="897"/>
      <c r="S32" s="161">
        <v>0</v>
      </c>
      <c r="T32" s="242">
        <f>$T$11+$T$12</f>
        <v>7956</v>
      </c>
      <c r="U32" s="166">
        <f t="shared" si="9"/>
        <v>4184.7089597502691</v>
      </c>
      <c r="V32" s="401">
        <v>0</v>
      </c>
      <c r="W32" s="240">
        <v>0</v>
      </c>
      <c r="X32" s="388">
        <f t="shared" si="10"/>
        <v>0</v>
      </c>
      <c r="Y32" s="401">
        <v>0</v>
      </c>
      <c r="Z32" s="242">
        <f t="shared" si="11"/>
        <v>1709.4</v>
      </c>
      <c r="AA32" s="388">
        <f t="shared" si="12"/>
        <v>899.11280741542362</v>
      </c>
      <c r="AB32" s="47">
        <f t="shared" si="20"/>
        <v>4616.9874999999993</v>
      </c>
      <c r="AC32" s="944"/>
      <c r="AD32" s="161">
        <v>0</v>
      </c>
      <c r="AE32" s="166">
        <f t="shared" si="13"/>
        <v>2367.75</v>
      </c>
      <c r="AF32" s="166">
        <f>AE32*$B32</f>
        <v>1245.3927400010934</v>
      </c>
      <c r="AG32" s="401">
        <v>0</v>
      </c>
      <c r="AH32" s="240">
        <v>0</v>
      </c>
      <c r="AI32" s="388">
        <f t="shared" si="15"/>
        <v>0</v>
      </c>
      <c r="AJ32" s="401">
        <v>0</v>
      </c>
      <c r="AK32" s="242">
        <f t="shared" si="16"/>
        <v>3019.2</v>
      </c>
      <c r="AL32" s="388">
        <f t="shared" si="17"/>
        <v>1588.0434001103583</v>
      </c>
      <c r="AM32" s="47">
        <f t="shared" si="18"/>
        <v>338.53749999999945</v>
      </c>
    </row>
    <row r="33" spans="1:39" ht="14.45" customHeight="1">
      <c r="A33" s="43">
        <v>13</v>
      </c>
      <c r="B33" s="44">
        <f t="shared" si="0"/>
        <v>0.49856068087160293</v>
      </c>
      <c r="C33" s="896"/>
      <c r="D33" s="161">
        <v>0</v>
      </c>
      <c r="E33" s="240">
        <v>0</v>
      </c>
      <c r="F33" s="388">
        <f t="shared" si="1"/>
        <v>0</v>
      </c>
      <c r="G33" s="401">
        <v>0</v>
      </c>
      <c r="H33" s="242">
        <f t="shared" si="2"/>
        <v>4728.6000000000004</v>
      </c>
      <c r="I33" s="47">
        <f t="shared" si="3"/>
        <v>2357.4940355694616</v>
      </c>
      <c r="J33" s="897"/>
      <c r="K33" s="161">
        <v>0</v>
      </c>
      <c r="L33" s="166">
        <f t="shared" si="4"/>
        <v>1316.875</v>
      </c>
      <c r="M33" s="166">
        <f t="shared" si="5"/>
        <v>656.54209662279209</v>
      </c>
      <c r="N33" s="401">
        <v>0</v>
      </c>
      <c r="O33" s="242">
        <f t="shared" si="6"/>
        <v>4728.6000000000004</v>
      </c>
      <c r="P33" s="388">
        <f t="shared" si="7"/>
        <v>2357.4940355694616</v>
      </c>
      <c r="Q33" s="406">
        <f t="shared" si="19"/>
        <v>1316.875</v>
      </c>
      <c r="R33" s="897"/>
      <c r="S33" s="161">
        <v>0</v>
      </c>
      <c r="T33" s="242">
        <f t="shared" si="8"/>
        <v>2040</v>
      </c>
      <c r="U33" s="166">
        <f t="shared" si="9"/>
        <v>1017.06378897807</v>
      </c>
      <c r="V33" s="401">
        <v>0</v>
      </c>
      <c r="W33" s="240">
        <v>0</v>
      </c>
      <c r="X33" s="388">
        <f t="shared" si="10"/>
        <v>0</v>
      </c>
      <c r="Y33" s="401">
        <v>0</v>
      </c>
      <c r="Z33" s="242">
        <f t="shared" si="11"/>
        <v>1709.4</v>
      </c>
      <c r="AA33" s="388">
        <f t="shared" si="12"/>
        <v>852.23962788191807</v>
      </c>
      <c r="AB33" s="47">
        <f t="shared" si="20"/>
        <v>-979.20000000000027</v>
      </c>
      <c r="AC33" s="944"/>
      <c r="AD33" s="161">
        <v>0</v>
      </c>
      <c r="AE33" s="166">
        <f t="shared" si="13"/>
        <v>2367.75</v>
      </c>
      <c r="AF33" s="166">
        <f t="shared" si="14"/>
        <v>1180.4670521337378</v>
      </c>
      <c r="AG33" s="401">
        <v>0</v>
      </c>
      <c r="AH33" s="240">
        <v>0</v>
      </c>
      <c r="AI33" s="388">
        <f t="shared" si="15"/>
        <v>0</v>
      </c>
      <c r="AJ33" s="401">
        <v>0</v>
      </c>
      <c r="AK33" s="242">
        <f t="shared" si="16"/>
        <v>3019.2</v>
      </c>
      <c r="AL33" s="388">
        <f t="shared" si="17"/>
        <v>1505.2544076875436</v>
      </c>
      <c r="AM33" s="47">
        <f t="shared" si="18"/>
        <v>658.34999999999945</v>
      </c>
    </row>
    <row r="34" spans="1:39" ht="14.45" customHeight="1">
      <c r="A34" s="43">
        <v>14</v>
      </c>
      <c r="B34" s="44">
        <f t="shared" si="0"/>
        <v>0.47256936575507386</v>
      </c>
      <c r="C34" s="896"/>
      <c r="D34" s="161">
        <v>0</v>
      </c>
      <c r="E34" s="240">
        <v>0</v>
      </c>
      <c r="F34" s="388">
        <f t="shared" si="1"/>
        <v>0</v>
      </c>
      <c r="G34" s="401">
        <v>0</v>
      </c>
      <c r="H34" s="242">
        <f t="shared" si="2"/>
        <v>4728.6000000000004</v>
      </c>
      <c r="I34" s="47">
        <f t="shared" si="3"/>
        <v>2234.5915029094426</v>
      </c>
      <c r="J34" s="897"/>
      <c r="K34" s="161">
        <v>0</v>
      </c>
      <c r="L34" s="166">
        <f t="shared" si="4"/>
        <v>1316.875</v>
      </c>
      <c r="M34" s="166">
        <f t="shared" si="5"/>
        <v>622.31478352871284</v>
      </c>
      <c r="N34" s="401">
        <v>0</v>
      </c>
      <c r="O34" s="242">
        <f t="shared" si="6"/>
        <v>4728.6000000000004</v>
      </c>
      <c r="P34" s="388">
        <f t="shared" si="7"/>
        <v>2234.5915029094426</v>
      </c>
      <c r="Q34" s="406">
        <f t="shared" si="19"/>
        <v>1316.875</v>
      </c>
      <c r="R34" s="897"/>
      <c r="S34" s="161">
        <v>0</v>
      </c>
      <c r="T34" s="242">
        <f t="shared" si="8"/>
        <v>2040</v>
      </c>
      <c r="U34" s="166">
        <f t="shared" si="9"/>
        <v>964.04150614035063</v>
      </c>
      <c r="V34" s="401">
        <v>0</v>
      </c>
      <c r="W34" s="240">
        <v>0</v>
      </c>
      <c r="X34" s="388">
        <f t="shared" si="10"/>
        <v>0</v>
      </c>
      <c r="Y34" s="401">
        <v>0</v>
      </c>
      <c r="Z34" s="242">
        <f t="shared" si="11"/>
        <v>1709.4</v>
      </c>
      <c r="AA34" s="388">
        <f t="shared" si="12"/>
        <v>807.81007382172334</v>
      </c>
      <c r="AB34" s="47">
        <f t="shared" si="20"/>
        <v>-979.20000000000027</v>
      </c>
      <c r="AC34" s="944"/>
      <c r="AD34" s="161">
        <v>0</v>
      </c>
      <c r="AE34" s="166">
        <f t="shared" si="13"/>
        <v>2367.75</v>
      </c>
      <c r="AF34" s="166">
        <f t="shared" si="14"/>
        <v>1118.9261157665762</v>
      </c>
      <c r="AG34" s="401">
        <v>0</v>
      </c>
      <c r="AH34" s="240">
        <v>0</v>
      </c>
      <c r="AI34" s="388">
        <f t="shared" si="15"/>
        <v>0</v>
      </c>
      <c r="AJ34" s="401">
        <v>0</v>
      </c>
      <c r="AK34" s="242">
        <f t="shared" si="16"/>
        <v>3019.2</v>
      </c>
      <c r="AL34" s="388">
        <f t="shared" si="17"/>
        <v>1426.7814290877188</v>
      </c>
      <c r="AM34" s="47">
        <f t="shared" si="18"/>
        <v>658.34999999999945</v>
      </c>
    </row>
    <row r="35" spans="1:39" ht="14.45" customHeight="1">
      <c r="A35" s="43">
        <v>15</v>
      </c>
      <c r="B35" s="44">
        <f t="shared" si="0"/>
        <v>0.44793304810907481</v>
      </c>
      <c r="C35" s="896"/>
      <c r="D35" s="161">
        <v>0</v>
      </c>
      <c r="E35" s="240">
        <f>$E$11</f>
        <v>319.81249999999994</v>
      </c>
      <c r="F35" s="388">
        <f t="shared" si="1"/>
        <v>143.25458794838346</v>
      </c>
      <c r="G35" s="401">
        <v>0</v>
      </c>
      <c r="H35" s="242">
        <f t="shared" si="2"/>
        <v>4728.6000000000004</v>
      </c>
      <c r="I35" s="47">
        <f t="shared" si="3"/>
        <v>2118.0962112885713</v>
      </c>
      <c r="J35" s="897"/>
      <c r="K35" s="161">
        <v>0</v>
      </c>
      <c r="L35" s="166">
        <f>$L$12+$L$13+$L$11</f>
        <v>1636.6875</v>
      </c>
      <c r="M35" s="166">
        <f t="shared" si="5"/>
        <v>733.12642067702131</v>
      </c>
      <c r="N35" s="401">
        <v>0</v>
      </c>
      <c r="O35" s="242">
        <f t="shared" si="6"/>
        <v>4728.6000000000004</v>
      </c>
      <c r="P35" s="388">
        <f t="shared" si="7"/>
        <v>2118.0962112885713</v>
      </c>
      <c r="Q35" s="406">
        <f t="shared" si="19"/>
        <v>1316.875</v>
      </c>
      <c r="R35" s="897"/>
      <c r="S35" s="161">
        <v>0</v>
      </c>
      <c r="T35" s="242">
        <f>$T$11+$T$13+$T$12</f>
        <v>10669.2</v>
      </c>
      <c r="U35" s="166">
        <f t="shared" si="9"/>
        <v>4779.0872768853415</v>
      </c>
      <c r="V35" s="401">
        <v>0</v>
      </c>
      <c r="W35" s="240">
        <v>0</v>
      </c>
      <c r="X35" s="388">
        <f t="shared" si="10"/>
        <v>0</v>
      </c>
      <c r="Y35" s="401">
        <v>0</v>
      </c>
      <c r="Z35" s="242">
        <f t="shared" si="11"/>
        <v>1709.4</v>
      </c>
      <c r="AA35" s="388">
        <f t="shared" si="12"/>
        <v>765.69675243765255</v>
      </c>
      <c r="AB35" s="47">
        <f t="shared" si="20"/>
        <v>7330.1875</v>
      </c>
      <c r="AC35" s="944"/>
      <c r="AD35" s="161">
        <v>0</v>
      </c>
      <c r="AE35" s="166">
        <f t="shared" si="13"/>
        <v>2367.75</v>
      </c>
      <c r="AF35" s="166">
        <f t="shared" si="14"/>
        <v>1060.5934746602618</v>
      </c>
      <c r="AG35" s="401">
        <v>0</v>
      </c>
      <c r="AH35" s="240">
        <v>0</v>
      </c>
      <c r="AI35" s="388">
        <f t="shared" si="15"/>
        <v>0</v>
      </c>
      <c r="AJ35" s="401">
        <v>0</v>
      </c>
      <c r="AK35" s="242">
        <f t="shared" si="16"/>
        <v>3019.2</v>
      </c>
      <c r="AL35" s="388">
        <f t="shared" si="17"/>
        <v>1352.3994588509186</v>
      </c>
      <c r="AM35" s="47">
        <f t="shared" si="18"/>
        <v>338.53749999999945</v>
      </c>
    </row>
    <row r="36" spans="1:39" ht="14.45" customHeight="1">
      <c r="A36" s="43">
        <v>16</v>
      </c>
      <c r="B36" s="44">
        <f t="shared" si="0"/>
        <v>0.4245810882550472</v>
      </c>
      <c r="C36" s="896"/>
      <c r="D36" s="161">
        <v>0</v>
      </c>
      <c r="E36" s="166">
        <f>E12</f>
        <v>1693.1249999999998</v>
      </c>
      <c r="F36" s="388">
        <f t="shared" si="1"/>
        <v>718.8688550518267</v>
      </c>
      <c r="G36" s="401">
        <v>0</v>
      </c>
      <c r="H36" s="242">
        <f t="shared" si="2"/>
        <v>4728.6000000000004</v>
      </c>
      <c r="I36" s="47">
        <f t="shared" si="3"/>
        <v>2007.6741339228163</v>
      </c>
      <c r="J36" s="897"/>
      <c r="K36" s="161">
        <v>0</v>
      </c>
      <c r="L36" s="166">
        <f t="shared" si="4"/>
        <v>1316.875</v>
      </c>
      <c r="M36" s="166">
        <f t="shared" si="5"/>
        <v>559.12022059586525</v>
      </c>
      <c r="N36" s="401">
        <v>0</v>
      </c>
      <c r="O36" s="242">
        <f t="shared" si="6"/>
        <v>4728.6000000000004</v>
      </c>
      <c r="P36" s="388">
        <f t="shared" si="7"/>
        <v>2007.6741339228163</v>
      </c>
      <c r="Q36" s="406">
        <f t="shared" si="19"/>
        <v>-376.25</v>
      </c>
      <c r="R36" s="897"/>
      <c r="S36" s="161">
        <v>0</v>
      </c>
      <c r="T36" s="242">
        <f>$T$11</f>
        <v>2040</v>
      </c>
      <c r="U36" s="166">
        <f t="shared" si="9"/>
        <v>866.14542004029624</v>
      </c>
      <c r="V36" s="401">
        <v>0</v>
      </c>
      <c r="W36" s="166">
        <f>W11</f>
        <v>1693.1249999999998</v>
      </c>
      <c r="X36" s="388">
        <f t="shared" si="10"/>
        <v>718.8688550518267</v>
      </c>
      <c r="Y36" s="401">
        <v>0</v>
      </c>
      <c r="Z36" s="242">
        <f t="shared" si="11"/>
        <v>1709.4</v>
      </c>
      <c r="AA36" s="388">
        <f t="shared" si="12"/>
        <v>725.77891226317774</v>
      </c>
      <c r="AB36" s="47">
        <f t="shared" si="20"/>
        <v>-979.20000000000073</v>
      </c>
      <c r="AC36" s="944"/>
      <c r="AD36" s="161">
        <v>0</v>
      </c>
      <c r="AE36" s="166">
        <f t="shared" si="13"/>
        <v>2367.75</v>
      </c>
      <c r="AF36" s="166">
        <f t="shared" si="14"/>
        <v>1005.301871715888</v>
      </c>
      <c r="AG36" s="401">
        <v>0</v>
      </c>
      <c r="AH36" s="166">
        <f>AH11</f>
        <v>1693.1249999999998</v>
      </c>
      <c r="AI36" s="388">
        <f t="shared" si="15"/>
        <v>718.8688550518267</v>
      </c>
      <c r="AJ36" s="401">
        <v>0</v>
      </c>
      <c r="AK36" s="242">
        <f t="shared" si="16"/>
        <v>3019.2</v>
      </c>
      <c r="AL36" s="388">
        <f t="shared" si="17"/>
        <v>1281.8952216596385</v>
      </c>
      <c r="AM36" s="47">
        <f t="shared" si="18"/>
        <v>658.34999999999945</v>
      </c>
    </row>
    <row r="37" spans="1:39" ht="14.45" customHeight="1">
      <c r="A37" s="43">
        <v>17</v>
      </c>
      <c r="B37" s="44">
        <f t="shared" si="0"/>
        <v>0.40244652915170354</v>
      </c>
      <c r="C37" s="896"/>
      <c r="D37" s="161">
        <v>0</v>
      </c>
      <c r="E37" s="240">
        <v>0</v>
      </c>
      <c r="F37" s="388">
        <f t="shared" si="1"/>
        <v>0</v>
      </c>
      <c r="G37" s="401">
        <v>0</v>
      </c>
      <c r="H37" s="242">
        <f t="shared" si="2"/>
        <v>4728.6000000000004</v>
      </c>
      <c r="I37" s="47">
        <f t="shared" si="3"/>
        <v>1903.0086577467455</v>
      </c>
      <c r="J37" s="897"/>
      <c r="K37" s="161">
        <v>0</v>
      </c>
      <c r="L37" s="166">
        <f t="shared" si="4"/>
        <v>1316.875</v>
      </c>
      <c r="M37" s="166">
        <f t="shared" si="5"/>
        <v>529.97177307664958</v>
      </c>
      <c r="N37" s="401">
        <v>0</v>
      </c>
      <c r="O37" s="242">
        <f t="shared" si="6"/>
        <v>4728.6000000000004</v>
      </c>
      <c r="P37" s="388">
        <f t="shared" si="7"/>
        <v>1903.0086577467455</v>
      </c>
      <c r="Q37" s="406">
        <f t="shared" si="19"/>
        <v>1316.875</v>
      </c>
      <c r="R37" s="897"/>
      <c r="S37" s="161">
        <v>0</v>
      </c>
      <c r="T37" s="242">
        <f t="shared" si="8"/>
        <v>2040</v>
      </c>
      <c r="U37" s="166">
        <f t="shared" si="9"/>
        <v>820.99091946947522</v>
      </c>
      <c r="V37" s="401">
        <v>0</v>
      </c>
      <c r="W37" s="240">
        <v>0</v>
      </c>
      <c r="X37" s="388">
        <f t="shared" si="10"/>
        <v>0</v>
      </c>
      <c r="Y37" s="401">
        <v>0</v>
      </c>
      <c r="Z37" s="242">
        <f t="shared" si="11"/>
        <v>1709.4</v>
      </c>
      <c r="AA37" s="388">
        <f t="shared" si="12"/>
        <v>687.94209693192204</v>
      </c>
      <c r="AB37" s="47">
        <f t="shared" si="20"/>
        <v>-979.20000000000027</v>
      </c>
      <c r="AC37" s="944"/>
      <c r="AD37" s="161">
        <v>0</v>
      </c>
      <c r="AE37" s="166">
        <f t="shared" si="13"/>
        <v>2367.75</v>
      </c>
      <c r="AF37" s="166">
        <f>AE37*$B37</f>
        <v>952.89276939894603</v>
      </c>
      <c r="AG37" s="401">
        <v>0</v>
      </c>
      <c r="AH37" s="240">
        <v>0</v>
      </c>
      <c r="AI37" s="388">
        <f t="shared" si="15"/>
        <v>0</v>
      </c>
      <c r="AJ37" s="401">
        <v>0</v>
      </c>
      <c r="AK37" s="242">
        <f t="shared" si="16"/>
        <v>3019.2</v>
      </c>
      <c r="AL37" s="388">
        <f t="shared" si="17"/>
        <v>1215.0665608148233</v>
      </c>
      <c r="AM37" s="47">
        <f t="shared" si="18"/>
        <v>658.34999999999945</v>
      </c>
    </row>
    <row r="38" spans="1:39" ht="14.45" customHeight="1">
      <c r="A38" s="43">
        <v>18</v>
      </c>
      <c r="B38" s="44">
        <f t="shared" si="0"/>
        <v>0.38146590440919764</v>
      </c>
      <c r="C38" s="896"/>
      <c r="D38" s="161">
        <v>0</v>
      </c>
      <c r="E38" s="240">
        <f>$E$11</f>
        <v>319.81249999999994</v>
      </c>
      <c r="F38" s="388">
        <f t="shared" si="1"/>
        <v>121.9975645538665</v>
      </c>
      <c r="G38" s="401">
        <v>0</v>
      </c>
      <c r="H38" s="242">
        <f t="shared" si="2"/>
        <v>4728.6000000000004</v>
      </c>
      <c r="I38" s="47">
        <f t="shared" si="3"/>
        <v>1803.7996755893321</v>
      </c>
      <c r="J38" s="897"/>
      <c r="K38" s="161">
        <v>0</v>
      </c>
      <c r="L38" s="166">
        <f>$L$12+$L$13+$L$11</f>
        <v>1636.6875</v>
      </c>
      <c r="M38" s="166">
        <f t="shared" si="5"/>
        <v>624.34047742272867</v>
      </c>
      <c r="N38" s="401">
        <v>0</v>
      </c>
      <c r="O38" s="242">
        <f t="shared" si="6"/>
        <v>4728.6000000000004</v>
      </c>
      <c r="P38" s="388">
        <f t="shared" si="7"/>
        <v>1803.7996755893321</v>
      </c>
      <c r="Q38" s="406">
        <f t="shared" si="19"/>
        <v>1316.875</v>
      </c>
      <c r="R38" s="897"/>
      <c r="S38" s="161">
        <v>0</v>
      </c>
      <c r="T38" s="242">
        <f>$T$11+$T$12</f>
        <v>7956</v>
      </c>
      <c r="U38" s="166">
        <f t="shared" si="9"/>
        <v>3034.9427354795766</v>
      </c>
      <c r="V38" s="401">
        <v>0</v>
      </c>
      <c r="W38" s="240">
        <v>0</v>
      </c>
      <c r="X38" s="388">
        <f t="shared" si="10"/>
        <v>0</v>
      </c>
      <c r="Y38" s="401">
        <v>0</v>
      </c>
      <c r="Z38" s="242">
        <f t="shared" si="11"/>
        <v>1709.4</v>
      </c>
      <c r="AA38" s="388">
        <f t="shared" si="12"/>
        <v>652.07781699708244</v>
      </c>
      <c r="AB38" s="47">
        <f t="shared" si="20"/>
        <v>4616.9874999999993</v>
      </c>
      <c r="AC38" s="944"/>
      <c r="AD38" s="161">
        <v>0</v>
      </c>
      <c r="AE38" s="166">
        <f t="shared" si="13"/>
        <v>2367.75</v>
      </c>
      <c r="AF38" s="166">
        <f t="shared" si="14"/>
        <v>903.21589516487768</v>
      </c>
      <c r="AG38" s="401">
        <v>0</v>
      </c>
      <c r="AH38" s="240">
        <v>0</v>
      </c>
      <c r="AI38" s="388">
        <f t="shared" si="15"/>
        <v>0</v>
      </c>
      <c r="AJ38" s="401">
        <v>0</v>
      </c>
      <c r="AK38" s="242">
        <f t="shared" si="16"/>
        <v>3019.2</v>
      </c>
      <c r="AL38" s="388">
        <f t="shared" si="17"/>
        <v>1151.7218585922494</v>
      </c>
      <c r="AM38" s="47">
        <f t="shared" si="18"/>
        <v>338.53749999999945</v>
      </c>
    </row>
    <row r="39" spans="1:39" ht="14.45" customHeight="1">
      <c r="A39" s="43">
        <v>19</v>
      </c>
      <c r="B39" s="44">
        <f t="shared" si="0"/>
        <v>0.36157905631203574</v>
      </c>
      <c r="C39" s="896"/>
      <c r="D39" s="161">
        <v>0</v>
      </c>
      <c r="E39" s="240">
        <v>0</v>
      </c>
      <c r="F39" s="388">
        <f t="shared" si="1"/>
        <v>0</v>
      </c>
      <c r="G39" s="401">
        <v>0</v>
      </c>
      <c r="H39" s="242">
        <f t="shared" si="2"/>
        <v>4728.6000000000004</v>
      </c>
      <c r="I39" s="47">
        <f t="shared" si="3"/>
        <v>1709.7627256770922</v>
      </c>
      <c r="J39" s="897"/>
      <c r="K39" s="161">
        <v>0</v>
      </c>
      <c r="L39" s="166">
        <f t="shared" si="4"/>
        <v>1316.875</v>
      </c>
      <c r="M39" s="166">
        <f t="shared" si="5"/>
        <v>476.15441978091206</v>
      </c>
      <c r="N39" s="401">
        <v>0</v>
      </c>
      <c r="O39" s="242">
        <f t="shared" si="6"/>
        <v>4728.6000000000004</v>
      </c>
      <c r="P39" s="388">
        <f t="shared" si="7"/>
        <v>1709.7627256770922</v>
      </c>
      <c r="Q39" s="406">
        <f t="shared" si="19"/>
        <v>1316.875</v>
      </c>
      <c r="R39" s="897"/>
      <c r="S39" s="161">
        <v>0</v>
      </c>
      <c r="T39" s="242">
        <f>$T$11</f>
        <v>2040</v>
      </c>
      <c r="U39" s="166">
        <f t="shared" si="9"/>
        <v>737.62127487655289</v>
      </c>
      <c r="V39" s="401">
        <v>0</v>
      </c>
      <c r="W39" s="240">
        <v>0</v>
      </c>
      <c r="X39" s="388">
        <f t="shared" si="10"/>
        <v>0</v>
      </c>
      <c r="Y39" s="401">
        <v>0</v>
      </c>
      <c r="Z39" s="242">
        <f t="shared" si="11"/>
        <v>1709.4</v>
      </c>
      <c r="AA39" s="388">
        <f t="shared" si="12"/>
        <v>618.08323885979394</v>
      </c>
      <c r="AB39" s="47">
        <f t="shared" si="20"/>
        <v>-979.20000000000027</v>
      </c>
      <c r="AC39" s="944"/>
      <c r="AD39" s="161">
        <v>0</v>
      </c>
      <c r="AE39" s="166">
        <f t="shared" si="13"/>
        <v>2367.75</v>
      </c>
      <c r="AF39" s="166">
        <f t="shared" si="14"/>
        <v>856.12881058282267</v>
      </c>
      <c r="AG39" s="401">
        <v>0</v>
      </c>
      <c r="AH39" s="240">
        <v>0</v>
      </c>
      <c r="AI39" s="388">
        <f t="shared" si="15"/>
        <v>0</v>
      </c>
      <c r="AJ39" s="401">
        <v>0</v>
      </c>
      <c r="AK39" s="242">
        <f t="shared" si="16"/>
        <v>3019.2</v>
      </c>
      <c r="AL39" s="388">
        <f t="shared" si="17"/>
        <v>1091.6794868172983</v>
      </c>
      <c r="AM39" s="47">
        <f t="shared" si="18"/>
        <v>658.34999999999945</v>
      </c>
    </row>
    <row r="40" spans="1:39" ht="14.45" customHeight="1">
      <c r="A40" s="43">
        <v>20</v>
      </c>
      <c r="B40" s="44">
        <f t="shared" si="0"/>
        <v>0.34272896332894381</v>
      </c>
      <c r="C40" s="896"/>
      <c r="D40" s="161">
        <v>0</v>
      </c>
      <c r="E40" s="240">
        <v>0</v>
      </c>
      <c r="F40" s="388">
        <f t="shared" si="1"/>
        <v>0</v>
      </c>
      <c r="G40" s="401">
        <v>0</v>
      </c>
      <c r="H40" s="242">
        <f t="shared" si="2"/>
        <v>4728.6000000000004</v>
      </c>
      <c r="I40" s="47">
        <f t="shared" si="3"/>
        <v>1620.6281759972439</v>
      </c>
      <c r="J40" s="897"/>
      <c r="K40" s="161">
        <v>0</v>
      </c>
      <c r="L40" s="166">
        <f t="shared" si="4"/>
        <v>1316.875</v>
      </c>
      <c r="M40" s="166">
        <f t="shared" si="5"/>
        <v>451.3312035838029</v>
      </c>
      <c r="N40" s="401">
        <v>0</v>
      </c>
      <c r="O40" s="242">
        <f t="shared" si="6"/>
        <v>4728.6000000000004</v>
      </c>
      <c r="P40" s="388">
        <f t="shared" si="7"/>
        <v>1620.6281759972439</v>
      </c>
      <c r="Q40" s="406">
        <f t="shared" si="19"/>
        <v>1316.875</v>
      </c>
      <c r="R40" s="897"/>
      <c r="S40" s="161">
        <v>0</v>
      </c>
      <c r="T40" s="242">
        <f>$T$11+$T$13</f>
        <v>4753.2000000000007</v>
      </c>
      <c r="U40" s="166">
        <f t="shared" si="9"/>
        <v>1629.0593084951361</v>
      </c>
      <c r="V40" s="401">
        <v>0</v>
      </c>
      <c r="W40" s="240">
        <v>0</v>
      </c>
      <c r="X40" s="388">
        <f t="shared" si="10"/>
        <v>0</v>
      </c>
      <c r="Y40" s="401">
        <v>0</v>
      </c>
      <c r="Z40" s="242">
        <f t="shared" si="11"/>
        <v>1709.4</v>
      </c>
      <c r="AA40" s="388">
        <f t="shared" si="12"/>
        <v>585.86088991449662</v>
      </c>
      <c r="AB40" s="47">
        <f t="shared" si="20"/>
        <v>1734</v>
      </c>
      <c r="AC40" s="944"/>
      <c r="AD40" s="161">
        <v>0</v>
      </c>
      <c r="AE40" s="166">
        <f t="shared" si="13"/>
        <v>2367.75</v>
      </c>
      <c r="AF40" s="166">
        <f t="shared" si="14"/>
        <v>811.49650292210674</v>
      </c>
      <c r="AG40" s="401">
        <v>0</v>
      </c>
      <c r="AH40" s="240">
        <v>0</v>
      </c>
      <c r="AI40" s="388">
        <f t="shared" si="15"/>
        <v>0</v>
      </c>
      <c r="AJ40" s="401">
        <v>0</v>
      </c>
      <c r="AK40" s="242">
        <f t="shared" si="16"/>
        <v>3019.2</v>
      </c>
      <c r="AL40" s="388">
        <f t="shared" si="17"/>
        <v>1034.7672860827472</v>
      </c>
      <c r="AM40" s="47">
        <f t="shared" si="18"/>
        <v>658.34999999999945</v>
      </c>
    </row>
    <row r="41" spans="1:39" ht="14.45" customHeight="1">
      <c r="A41" s="43">
        <v>21</v>
      </c>
      <c r="B41" s="44">
        <f t="shared" si="0"/>
        <v>0.32486157661511261</v>
      </c>
      <c r="C41" s="896"/>
      <c r="D41" s="161">
        <v>0</v>
      </c>
      <c r="E41" s="240">
        <f>$E$11</f>
        <v>319.81249999999994</v>
      </c>
      <c r="F41" s="388">
        <f t="shared" si="1"/>
        <v>103.89479297122068</v>
      </c>
      <c r="G41" s="401">
        <v>0</v>
      </c>
      <c r="H41" s="242">
        <f t="shared" si="2"/>
        <v>4728.6000000000004</v>
      </c>
      <c r="I41" s="47">
        <f t="shared" si="3"/>
        <v>1536.1404511822216</v>
      </c>
      <c r="J41" s="897"/>
      <c r="K41" s="161">
        <v>0</v>
      </c>
      <c r="L41" s="166">
        <f>$L$12+$L$13+$L$11</f>
        <v>1636.6875</v>
      </c>
      <c r="M41" s="166">
        <f t="shared" si="5"/>
        <v>531.69688167624713</v>
      </c>
      <c r="N41" s="401">
        <v>0</v>
      </c>
      <c r="O41" s="242">
        <f t="shared" si="6"/>
        <v>4728.6000000000004</v>
      </c>
      <c r="P41" s="388">
        <f t="shared" si="7"/>
        <v>1536.1404511822216</v>
      </c>
      <c r="Q41" s="406">
        <f t="shared" si="19"/>
        <v>1316.875</v>
      </c>
      <c r="R41" s="897"/>
      <c r="S41" s="161">
        <v>0</v>
      </c>
      <c r="T41" s="242">
        <f>$T$11+$T$12</f>
        <v>7956</v>
      </c>
      <c r="U41" s="166">
        <f t="shared" si="9"/>
        <v>2584.598703549836</v>
      </c>
      <c r="V41" s="401">
        <v>0</v>
      </c>
      <c r="W41" s="240">
        <v>0</v>
      </c>
      <c r="X41" s="388">
        <f t="shared" si="10"/>
        <v>0</v>
      </c>
      <c r="Y41" s="401">
        <v>0</v>
      </c>
      <c r="Z41" s="242">
        <f t="shared" si="11"/>
        <v>1709.4</v>
      </c>
      <c r="AA41" s="388">
        <f t="shared" si="12"/>
        <v>555.3183790658735</v>
      </c>
      <c r="AB41" s="47">
        <f t="shared" si="20"/>
        <v>4616.9874999999993</v>
      </c>
      <c r="AC41" s="944"/>
      <c r="AD41" s="161">
        <v>0</v>
      </c>
      <c r="AE41" s="166">
        <f t="shared" si="13"/>
        <v>2367.75</v>
      </c>
      <c r="AF41" s="166">
        <f t="shared" si="14"/>
        <v>769.19099803043287</v>
      </c>
      <c r="AG41" s="401">
        <v>0</v>
      </c>
      <c r="AH41" s="240">
        <v>0</v>
      </c>
      <c r="AI41" s="388">
        <f t="shared" si="15"/>
        <v>0</v>
      </c>
      <c r="AJ41" s="401">
        <v>0</v>
      </c>
      <c r="AK41" s="242">
        <f t="shared" si="16"/>
        <v>3019.2</v>
      </c>
      <c r="AL41" s="388">
        <f t="shared" si="17"/>
        <v>980.82207211634795</v>
      </c>
      <c r="AM41" s="47">
        <f t="shared" si="18"/>
        <v>338.53749999999945</v>
      </c>
    </row>
    <row r="42" spans="1:39" ht="14.45" customHeight="1">
      <c r="A42" s="43">
        <v>22</v>
      </c>
      <c r="B42" s="44">
        <f t="shared" si="0"/>
        <v>0.30792566503802149</v>
      </c>
      <c r="C42" s="896"/>
      <c r="D42" s="161">
        <v>0</v>
      </c>
      <c r="E42" s="240">
        <v>0</v>
      </c>
      <c r="F42" s="388">
        <f t="shared" si="1"/>
        <v>0</v>
      </c>
      <c r="G42" s="401">
        <v>0</v>
      </c>
      <c r="H42" s="242">
        <f t="shared" si="2"/>
        <v>4728.6000000000004</v>
      </c>
      <c r="I42" s="47">
        <f t="shared" si="3"/>
        <v>1456.0572996987885</v>
      </c>
      <c r="J42" s="897"/>
      <c r="K42" s="161">
        <v>0</v>
      </c>
      <c r="L42" s="166">
        <f t="shared" si="4"/>
        <v>1316.875</v>
      </c>
      <c r="M42" s="166">
        <f t="shared" si="5"/>
        <v>405.49961014694458</v>
      </c>
      <c r="N42" s="401">
        <v>0</v>
      </c>
      <c r="O42" s="242">
        <f t="shared" si="6"/>
        <v>4728.6000000000004</v>
      </c>
      <c r="P42" s="388">
        <f t="shared" si="7"/>
        <v>1456.0572996987885</v>
      </c>
      <c r="Q42" s="406">
        <f t="shared" si="19"/>
        <v>1316.875</v>
      </c>
      <c r="R42" s="897"/>
      <c r="S42" s="161">
        <v>0</v>
      </c>
      <c r="T42" s="242">
        <f t="shared" si="8"/>
        <v>2040</v>
      </c>
      <c r="U42" s="166">
        <f t="shared" si="9"/>
        <v>628.16835667756379</v>
      </c>
      <c r="V42" s="401">
        <v>0</v>
      </c>
      <c r="W42" s="240">
        <v>0</v>
      </c>
      <c r="X42" s="388">
        <f t="shared" si="10"/>
        <v>0</v>
      </c>
      <c r="Y42" s="401">
        <v>0</v>
      </c>
      <c r="Z42" s="242">
        <f t="shared" si="11"/>
        <v>1709.4</v>
      </c>
      <c r="AA42" s="388">
        <f t="shared" si="12"/>
        <v>526.36813181599393</v>
      </c>
      <c r="AB42" s="47">
        <f t="shared" si="20"/>
        <v>-979.20000000000027</v>
      </c>
      <c r="AC42" s="944"/>
      <c r="AD42" s="161">
        <v>0</v>
      </c>
      <c r="AE42" s="166">
        <f t="shared" si="13"/>
        <v>2367.75</v>
      </c>
      <c r="AF42" s="166">
        <f t="shared" si="14"/>
        <v>729.09099339377542</v>
      </c>
      <c r="AG42" s="401">
        <v>0</v>
      </c>
      <c r="AH42" s="240">
        <v>0</v>
      </c>
      <c r="AI42" s="388">
        <f t="shared" si="15"/>
        <v>0</v>
      </c>
      <c r="AJ42" s="401">
        <v>0</v>
      </c>
      <c r="AK42" s="242">
        <f t="shared" si="16"/>
        <v>3019.2</v>
      </c>
      <c r="AL42" s="388">
        <f t="shared" si="17"/>
        <v>929.68916788279444</v>
      </c>
      <c r="AM42" s="47">
        <f t="shared" si="18"/>
        <v>658.34999999999945</v>
      </c>
    </row>
    <row r="43" spans="1:39" ht="14.45" customHeight="1">
      <c r="A43" s="43">
        <v>23</v>
      </c>
      <c r="B43" s="44">
        <f t="shared" si="0"/>
        <v>0.29187266828248482</v>
      </c>
      <c r="C43" s="896"/>
      <c r="D43" s="161">
        <v>0</v>
      </c>
      <c r="E43" s="240">
        <v>0</v>
      </c>
      <c r="F43" s="388">
        <f t="shared" si="1"/>
        <v>0</v>
      </c>
      <c r="G43" s="401">
        <v>0</v>
      </c>
      <c r="H43" s="242">
        <f t="shared" si="2"/>
        <v>4728.6000000000004</v>
      </c>
      <c r="I43" s="47">
        <f t="shared" si="3"/>
        <v>1380.1490992405579</v>
      </c>
      <c r="J43" s="897"/>
      <c r="K43" s="161">
        <v>0</v>
      </c>
      <c r="L43" s="166">
        <f t="shared" si="4"/>
        <v>1316.875</v>
      </c>
      <c r="M43" s="166">
        <f t="shared" si="5"/>
        <v>384.35982004449721</v>
      </c>
      <c r="N43" s="401">
        <v>0</v>
      </c>
      <c r="O43" s="242">
        <f t="shared" si="6"/>
        <v>4728.6000000000004</v>
      </c>
      <c r="P43" s="388">
        <f t="shared" si="7"/>
        <v>1380.1490992405579</v>
      </c>
      <c r="Q43" s="406">
        <f t="shared" si="19"/>
        <v>1316.875</v>
      </c>
      <c r="R43" s="897"/>
      <c r="S43" s="161">
        <v>0</v>
      </c>
      <c r="T43" s="242">
        <f t="shared" si="8"/>
        <v>2040</v>
      </c>
      <c r="U43" s="166">
        <f t="shared" si="9"/>
        <v>595.42024329626906</v>
      </c>
      <c r="V43" s="401">
        <v>0</v>
      </c>
      <c r="W43" s="240">
        <v>0</v>
      </c>
      <c r="X43" s="388">
        <f t="shared" si="10"/>
        <v>0</v>
      </c>
      <c r="Y43" s="401">
        <v>0</v>
      </c>
      <c r="Z43" s="242">
        <f t="shared" si="11"/>
        <v>1709.4</v>
      </c>
      <c r="AA43" s="388">
        <f t="shared" si="12"/>
        <v>498.92713916207958</v>
      </c>
      <c r="AB43" s="47">
        <f t="shared" si="20"/>
        <v>-979.20000000000027</v>
      </c>
      <c r="AC43" s="944"/>
      <c r="AD43" s="161">
        <v>0</v>
      </c>
      <c r="AE43" s="166">
        <f t="shared" si="13"/>
        <v>2367.75</v>
      </c>
      <c r="AF43" s="166">
        <f t="shared" si="14"/>
        <v>691.0815103258534</v>
      </c>
      <c r="AG43" s="401">
        <v>0</v>
      </c>
      <c r="AH43" s="240">
        <v>0</v>
      </c>
      <c r="AI43" s="388">
        <f t="shared" si="15"/>
        <v>0</v>
      </c>
      <c r="AJ43" s="401">
        <v>0</v>
      </c>
      <c r="AK43" s="242">
        <f t="shared" si="16"/>
        <v>3019.2</v>
      </c>
      <c r="AL43" s="388">
        <f t="shared" si="17"/>
        <v>881.22196007847811</v>
      </c>
      <c r="AM43" s="47">
        <f t="shared" si="18"/>
        <v>658.34999999999945</v>
      </c>
    </row>
    <row r="44" spans="1:39" ht="14.45" customHeight="1">
      <c r="A44" s="43">
        <v>24</v>
      </c>
      <c r="B44" s="44">
        <f t="shared" si="0"/>
        <v>0.2766565576137297</v>
      </c>
      <c r="C44" s="896"/>
      <c r="D44" s="161">
        <v>0</v>
      </c>
      <c r="E44" s="166">
        <f>E12+E11</f>
        <v>2012.9374999999998</v>
      </c>
      <c r="F44" s="388">
        <f t="shared" si="1"/>
        <v>556.89235944158702</v>
      </c>
      <c r="G44" s="401">
        <v>0</v>
      </c>
      <c r="H44" s="242">
        <f t="shared" si="2"/>
        <v>4728.6000000000004</v>
      </c>
      <c r="I44" s="47">
        <f t="shared" si="3"/>
        <v>1308.1981983322823</v>
      </c>
      <c r="J44" s="897"/>
      <c r="K44" s="161">
        <v>0</v>
      </c>
      <c r="L44" s="166">
        <f>$L$12+$L$13+$L$11</f>
        <v>1636.6875</v>
      </c>
      <c r="M44" s="166">
        <f t="shared" si="5"/>
        <v>452.80032963942125</v>
      </c>
      <c r="N44" s="401">
        <v>0</v>
      </c>
      <c r="O44" s="242">
        <f t="shared" si="6"/>
        <v>4728.6000000000004</v>
      </c>
      <c r="P44" s="388">
        <f t="shared" si="7"/>
        <v>1308.1981983322823</v>
      </c>
      <c r="Q44" s="406">
        <f t="shared" si="19"/>
        <v>-376.25</v>
      </c>
      <c r="R44" s="897"/>
      <c r="S44" s="161">
        <v>0</v>
      </c>
      <c r="T44" s="242">
        <f>$T$11+$T$12</f>
        <v>7956</v>
      </c>
      <c r="U44" s="166">
        <f t="shared" si="9"/>
        <v>2201.0795723748333</v>
      </c>
      <c r="V44" s="401">
        <v>0</v>
      </c>
      <c r="W44" s="166">
        <f>W11</f>
        <v>1693.1249999999998</v>
      </c>
      <c r="X44" s="388">
        <f t="shared" si="10"/>
        <v>468.41413410974604</v>
      </c>
      <c r="Y44" s="401">
        <v>0</v>
      </c>
      <c r="Z44" s="242">
        <f t="shared" si="11"/>
        <v>1709.4</v>
      </c>
      <c r="AA44" s="388">
        <f t="shared" si="12"/>
        <v>472.91671958490957</v>
      </c>
      <c r="AB44" s="47">
        <f t="shared" si="20"/>
        <v>4616.9874999999993</v>
      </c>
      <c r="AC44" s="944"/>
      <c r="AD44" s="161">
        <v>0</v>
      </c>
      <c r="AE44" s="166">
        <f t="shared" si="13"/>
        <v>2367.75</v>
      </c>
      <c r="AF44" s="166">
        <f t="shared" si="14"/>
        <v>655.05356428990854</v>
      </c>
      <c r="AG44" s="401">
        <v>0</v>
      </c>
      <c r="AH44" s="166">
        <f>AH11</f>
        <v>1693.1249999999998</v>
      </c>
      <c r="AI44" s="388">
        <f t="shared" si="15"/>
        <v>468.41413410974604</v>
      </c>
      <c r="AJ44" s="401">
        <v>0</v>
      </c>
      <c r="AK44" s="242">
        <f t="shared" si="16"/>
        <v>3019.2</v>
      </c>
      <c r="AL44" s="388">
        <f t="shared" si="17"/>
        <v>835.28147874737272</v>
      </c>
      <c r="AM44" s="47">
        <f t="shared" si="18"/>
        <v>338.53749999999945</v>
      </c>
    </row>
    <row r="45" spans="1:39" ht="14.45" customHeight="1">
      <c r="A45" s="43">
        <v>25</v>
      </c>
      <c r="B45" s="44">
        <f t="shared" si="0"/>
        <v>0.26223370389926987</v>
      </c>
      <c r="C45" s="896"/>
      <c r="D45" s="161">
        <v>0</v>
      </c>
      <c r="E45" s="240">
        <v>0</v>
      </c>
      <c r="F45" s="388">
        <f t="shared" si="1"/>
        <v>0</v>
      </c>
      <c r="G45" s="401">
        <v>0</v>
      </c>
      <c r="H45" s="242">
        <f t="shared" si="2"/>
        <v>4728.6000000000004</v>
      </c>
      <c r="I45" s="47">
        <f t="shared" si="3"/>
        <v>1239.9982922580875</v>
      </c>
      <c r="J45" s="897"/>
      <c r="K45" s="161">
        <v>0</v>
      </c>
      <c r="L45" s="166">
        <f t="shared" si="4"/>
        <v>1316.875</v>
      </c>
      <c r="M45" s="166">
        <f t="shared" si="5"/>
        <v>345.329008822351</v>
      </c>
      <c r="N45" s="401">
        <v>0</v>
      </c>
      <c r="O45" s="242">
        <f t="shared" si="6"/>
        <v>4728.6000000000004</v>
      </c>
      <c r="P45" s="388">
        <f t="shared" si="7"/>
        <v>1239.9982922580875</v>
      </c>
      <c r="Q45" s="406">
        <f t="shared" si="19"/>
        <v>1316.875</v>
      </c>
      <c r="R45" s="897"/>
      <c r="S45" s="161">
        <v>0</v>
      </c>
      <c r="T45" s="242">
        <f>$T$11+$T$13</f>
        <v>4753.2000000000007</v>
      </c>
      <c r="U45" s="166">
        <f t="shared" si="9"/>
        <v>1246.4492413740097</v>
      </c>
      <c r="V45" s="401">
        <v>0</v>
      </c>
      <c r="W45" s="240">
        <v>0</v>
      </c>
      <c r="X45" s="388">
        <f t="shared" si="10"/>
        <v>0</v>
      </c>
      <c r="Y45" s="401">
        <v>0</v>
      </c>
      <c r="Z45" s="242">
        <f t="shared" si="11"/>
        <v>1709.4</v>
      </c>
      <c r="AA45" s="388">
        <f t="shared" si="12"/>
        <v>448.26229344541196</v>
      </c>
      <c r="AB45" s="47">
        <f t="shared" si="20"/>
        <v>1734</v>
      </c>
      <c r="AC45" s="944"/>
      <c r="AD45" s="161">
        <v>0</v>
      </c>
      <c r="AE45" s="166">
        <f t="shared" si="13"/>
        <v>2367.75</v>
      </c>
      <c r="AF45" s="166">
        <f t="shared" si="14"/>
        <v>620.90385240749617</v>
      </c>
      <c r="AG45" s="401">
        <v>0</v>
      </c>
      <c r="AH45" s="240">
        <v>0</v>
      </c>
      <c r="AI45" s="388">
        <f t="shared" si="15"/>
        <v>0</v>
      </c>
      <c r="AJ45" s="401">
        <v>0</v>
      </c>
      <c r="AK45" s="242">
        <f t="shared" si="16"/>
        <v>3019.2</v>
      </c>
      <c r="AL45" s="388">
        <f t="shared" si="17"/>
        <v>791.73599881267558</v>
      </c>
      <c r="AM45" s="47">
        <f t="shared" si="18"/>
        <v>658.34999999999945</v>
      </c>
    </row>
    <row r="46" spans="1:39" ht="14.45" customHeight="1">
      <c r="A46" s="43">
        <v>26</v>
      </c>
      <c r="B46" s="44">
        <f t="shared" si="0"/>
        <v>0.24856275251115625</v>
      </c>
      <c r="C46" s="896"/>
      <c r="D46" s="161">
        <v>0</v>
      </c>
      <c r="E46" s="240">
        <v>0</v>
      </c>
      <c r="F46" s="388">
        <f t="shared" si="1"/>
        <v>0</v>
      </c>
      <c r="G46" s="401">
        <v>0</v>
      </c>
      <c r="H46" s="242">
        <f t="shared" si="2"/>
        <v>4728.6000000000004</v>
      </c>
      <c r="I46" s="47">
        <f t="shared" si="3"/>
        <v>1175.3538315242536</v>
      </c>
      <c r="J46" s="897"/>
      <c r="K46" s="161">
        <v>0</v>
      </c>
      <c r="L46" s="166">
        <f t="shared" si="4"/>
        <v>1316.875</v>
      </c>
      <c r="M46" s="166">
        <f t="shared" si="5"/>
        <v>327.32607471312889</v>
      </c>
      <c r="N46" s="401">
        <v>0</v>
      </c>
      <c r="O46" s="242">
        <f t="shared" si="6"/>
        <v>4728.6000000000004</v>
      </c>
      <c r="P46" s="388">
        <f t="shared" si="7"/>
        <v>1175.3538315242536</v>
      </c>
      <c r="Q46" s="406">
        <f t="shared" si="19"/>
        <v>1316.875</v>
      </c>
      <c r="R46" s="897"/>
      <c r="S46" s="161">
        <v>0</v>
      </c>
      <c r="T46" s="242">
        <f t="shared" si="8"/>
        <v>2040</v>
      </c>
      <c r="U46" s="166">
        <f t="shared" si="9"/>
        <v>507.06801512275877</v>
      </c>
      <c r="V46" s="401">
        <v>0</v>
      </c>
      <c r="W46" s="240">
        <v>0</v>
      </c>
      <c r="X46" s="388">
        <f t="shared" si="10"/>
        <v>0</v>
      </c>
      <c r="Y46" s="401">
        <v>0</v>
      </c>
      <c r="Z46" s="242">
        <f t="shared" si="11"/>
        <v>1709.4</v>
      </c>
      <c r="AA46" s="388">
        <f t="shared" si="12"/>
        <v>424.89316914257051</v>
      </c>
      <c r="AB46" s="47">
        <f t="shared" si="20"/>
        <v>-979.20000000000027</v>
      </c>
      <c r="AC46" s="944"/>
      <c r="AD46" s="161">
        <v>0</v>
      </c>
      <c r="AE46" s="166">
        <f t="shared" si="13"/>
        <v>2367.75</v>
      </c>
      <c r="AF46" s="166">
        <f t="shared" si="14"/>
        <v>588.53445725829022</v>
      </c>
      <c r="AG46" s="401">
        <v>0</v>
      </c>
      <c r="AH46" s="240">
        <v>0</v>
      </c>
      <c r="AI46" s="388">
        <f t="shared" si="15"/>
        <v>0</v>
      </c>
      <c r="AJ46" s="401">
        <v>0</v>
      </c>
      <c r="AK46" s="242">
        <f t="shared" si="16"/>
        <v>3019.2</v>
      </c>
      <c r="AL46" s="388">
        <f t="shared" si="17"/>
        <v>750.46066238168294</v>
      </c>
      <c r="AM46" s="47">
        <f t="shared" si="18"/>
        <v>658.34999999999945</v>
      </c>
    </row>
    <row r="47" spans="1:39" ht="14.45" customHeight="1">
      <c r="A47" s="43">
        <v>27</v>
      </c>
      <c r="B47" s="44">
        <f t="shared" si="0"/>
        <v>0.23560450474991115</v>
      </c>
      <c r="C47" s="896"/>
      <c r="D47" s="161">
        <v>0</v>
      </c>
      <c r="E47" s="240">
        <f>$E$11</f>
        <v>319.81249999999994</v>
      </c>
      <c r="F47" s="388">
        <f t="shared" si="1"/>
        <v>75.34926567533094</v>
      </c>
      <c r="G47" s="401">
        <v>0</v>
      </c>
      <c r="H47" s="242">
        <f t="shared" si="2"/>
        <v>4728.6000000000004</v>
      </c>
      <c r="I47" s="47">
        <f t="shared" si="3"/>
        <v>1114.0794611604299</v>
      </c>
      <c r="J47" s="897"/>
      <c r="K47" s="161">
        <v>0</v>
      </c>
      <c r="L47" s="166">
        <f>$L$12+$L$13+$L$11</f>
        <v>1636.6875</v>
      </c>
      <c r="M47" s="166">
        <f t="shared" si="5"/>
        <v>385.61094786787021</v>
      </c>
      <c r="N47" s="401">
        <v>0</v>
      </c>
      <c r="O47" s="242">
        <f t="shared" si="6"/>
        <v>4728.6000000000004</v>
      </c>
      <c r="P47" s="388">
        <f t="shared" si="7"/>
        <v>1114.0794611604299</v>
      </c>
      <c r="Q47" s="406">
        <f t="shared" si="19"/>
        <v>1316.875</v>
      </c>
      <c r="R47" s="897"/>
      <c r="S47" s="161">
        <v>0</v>
      </c>
      <c r="T47" s="242">
        <f>$T$11+$T$12</f>
        <v>7956</v>
      </c>
      <c r="U47" s="166">
        <f t="shared" si="9"/>
        <v>1874.4694397902931</v>
      </c>
      <c r="V47" s="401">
        <v>0</v>
      </c>
      <c r="W47" s="240">
        <v>0</v>
      </c>
      <c r="X47" s="388">
        <f t="shared" si="10"/>
        <v>0</v>
      </c>
      <c r="Y47" s="401">
        <v>0</v>
      </c>
      <c r="Z47" s="242">
        <f t="shared" si="11"/>
        <v>1709.4</v>
      </c>
      <c r="AA47" s="388">
        <f t="shared" si="12"/>
        <v>402.74234041949813</v>
      </c>
      <c r="AB47" s="47">
        <f t="shared" si="20"/>
        <v>4616.9874999999993</v>
      </c>
      <c r="AC47" s="944"/>
      <c r="AD47" s="161">
        <v>0</v>
      </c>
      <c r="AE47" s="166">
        <f t="shared" si="13"/>
        <v>2367.75</v>
      </c>
      <c r="AF47" s="166">
        <f t="shared" si="14"/>
        <v>557.85256612160208</v>
      </c>
      <c r="AG47" s="401">
        <v>0</v>
      </c>
      <c r="AH47" s="240">
        <v>0</v>
      </c>
      <c r="AI47" s="388">
        <f t="shared" si="15"/>
        <v>0</v>
      </c>
      <c r="AJ47" s="401">
        <v>0</v>
      </c>
      <c r="AK47" s="242">
        <f t="shared" si="16"/>
        <v>3019.2</v>
      </c>
      <c r="AL47" s="388">
        <f t="shared" si="17"/>
        <v>711.33712074093171</v>
      </c>
      <c r="AM47" s="47">
        <f t="shared" si="18"/>
        <v>338.53749999999945</v>
      </c>
    </row>
    <row r="48" spans="1:39" ht="14.45" customHeight="1">
      <c r="A48" s="43">
        <v>28</v>
      </c>
      <c r="B48" s="44">
        <f t="shared" si="0"/>
        <v>0.22332180545015276</v>
      </c>
      <c r="C48" s="896"/>
      <c r="D48" s="161">
        <v>0</v>
      </c>
      <c r="E48" s="240">
        <v>0</v>
      </c>
      <c r="F48" s="388">
        <f t="shared" si="1"/>
        <v>0</v>
      </c>
      <c r="G48" s="401">
        <v>0</v>
      </c>
      <c r="H48" s="242">
        <f t="shared" si="2"/>
        <v>4728.6000000000004</v>
      </c>
      <c r="I48" s="47">
        <f t="shared" si="3"/>
        <v>1055.9994892515924</v>
      </c>
      <c r="J48" s="897"/>
      <c r="K48" s="161">
        <v>0</v>
      </c>
      <c r="L48" s="166">
        <f t="shared" si="4"/>
        <v>1316.875</v>
      </c>
      <c r="M48" s="166">
        <f t="shared" si="5"/>
        <v>294.08690255216993</v>
      </c>
      <c r="N48" s="401">
        <v>0</v>
      </c>
      <c r="O48" s="242">
        <f t="shared" si="6"/>
        <v>4728.6000000000004</v>
      </c>
      <c r="P48" s="388">
        <f t="shared" si="7"/>
        <v>1055.9994892515924</v>
      </c>
      <c r="Q48" s="406">
        <f t="shared" si="19"/>
        <v>1316.875</v>
      </c>
      <c r="R48" s="897"/>
      <c r="S48" s="161">
        <v>0</v>
      </c>
      <c r="T48" s="242">
        <f t="shared" si="8"/>
        <v>2040</v>
      </c>
      <c r="U48" s="166">
        <f t="shared" si="9"/>
        <v>455.57648311831161</v>
      </c>
      <c r="V48" s="401">
        <v>0</v>
      </c>
      <c r="W48" s="240">
        <v>0</v>
      </c>
      <c r="X48" s="388">
        <f t="shared" si="10"/>
        <v>0</v>
      </c>
      <c r="Y48" s="401">
        <v>0</v>
      </c>
      <c r="Z48" s="242">
        <f t="shared" si="11"/>
        <v>1709.4</v>
      </c>
      <c r="AA48" s="388">
        <f t="shared" si="12"/>
        <v>381.74629423649117</v>
      </c>
      <c r="AB48" s="47">
        <f t="shared" si="20"/>
        <v>-979.20000000000027</v>
      </c>
      <c r="AC48" s="944"/>
      <c r="AD48" s="161">
        <v>0</v>
      </c>
      <c r="AE48" s="166">
        <f t="shared" si="13"/>
        <v>2367.75</v>
      </c>
      <c r="AF48" s="166">
        <f t="shared" si="14"/>
        <v>528.77020485459923</v>
      </c>
      <c r="AG48" s="401">
        <v>0</v>
      </c>
      <c r="AH48" s="240">
        <v>0</v>
      </c>
      <c r="AI48" s="388">
        <f t="shared" si="15"/>
        <v>0</v>
      </c>
      <c r="AJ48" s="401">
        <v>0</v>
      </c>
      <c r="AK48" s="242">
        <f t="shared" si="16"/>
        <v>3019.2</v>
      </c>
      <c r="AL48" s="388">
        <f t="shared" si="17"/>
        <v>674.25319501510114</v>
      </c>
      <c r="AM48" s="47">
        <f t="shared" si="18"/>
        <v>658.34999999999945</v>
      </c>
    </row>
    <row r="49" spans="1:39" ht="14.45" customHeight="1">
      <c r="A49" s="43">
        <v>29</v>
      </c>
      <c r="B49" s="44">
        <f t="shared" si="0"/>
        <v>0.21167943644564247</v>
      </c>
      <c r="C49" s="896"/>
      <c r="D49" s="161">
        <v>0</v>
      </c>
      <c r="E49" s="240">
        <v>0</v>
      </c>
      <c r="F49" s="388">
        <f t="shared" si="1"/>
        <v>0</v>
      </c>
      <c r="G49" s="401">
        <v>0</v>
      </c>
      <c r="H49" s="242">
        <f t="shared" si="2"/>
        <v>4728.6000000000004</v>
      </c>
      <c r="I49" s="47">
        <f t="shared" si="3"/>
        <v>1000.9473831768651</v>
      </c>
      <c r="J49" s="897"/>
      <c r="K49" s="161">
        <v>0</v>
      </c>
      <c r="L49" s="166">
        <f t="shared" si="4"/>
        <v>1316.875</v>
      </c>
      <c r="M49" s="166">
        <f t="shared" si="5"/>
        <v>278.75535786935541</v>
      </c>
      <c r="N49" s="401">
        <v>0</v>
      </c>
      <c r="O49" s="242">
        <f t="shared" si="6"/>
        <v>4728.6000000000004</v>
      </c>
      <c r="P49" s="388">
        <f t="shared" si="7"/>
        <v>1000.9473831768651</v>
      </c>
      <c r="Q49" s="406">
        <f t="shared" si="19"/>
        <v>1316.875</v>
      </c>
      <c r="R49" s="897"/>
      <c r="S49" s="161">
        <v>0</v>
      </c>
      <c r="T49" s="242">
        <f t="shared" si="8"/>
        <v>2040</v>
      </c>
      <c r="U49" s="166">
        <f t="shared" si="9"/>
        <v>431.82605034911063</v>
      </c>
      <c r="V49" s="401">
        <v>0</v>
      </c>
      <c r="W49" s="240">
        <v>0</v>
      </c>
      <c r="X49" s="388">
        <f t="shared" si="10"/>
        <v>0</v>
      </c>
      <c r="Y49" s="401">
        <v>0</v>
      </c>
      <c r="Z49" s="242">
        <f t="shared" si="11"/>
        <v>1709.4</v>
      </c>
      <c r="AA49" s="388">
        <f t="shared" si="12"/>
        <v>361.84482866018124</v>
      </c>
      <c r="AB49" s="47">
        <f t="shared" si="20"/>
        <v>-979.20000000000027</v>
      </c>
      <c r="AC49" s="944"/>
      <c r="AD49" s="161">
        <v>0</v>
      </c>
      <c r="AE49" s="166">
        <f t="shared" si="13"/>
        <v>2367.75</v>
      </c>
      <c r="AF49" s="166">
        <f t="shared" si="14"/>
        <v>501.20398564416996</v>
      </c>
      <c r="AG49" s="401">
        <v>0</v>
      </c>
      <c r="AH49" s="240">
        <v>0</v>
      </c>
      <c r="AI49" s="388">
        <f t="shared" si="15"/>
        <v>0</v>
      </c>
      <c r="AJ49" s="401">
        <v>0</v>
      </c>
      <c r="AK49" s="242">
        <f t="shared" si="16"/>
        <v>3019.2</v>
      </c>
      <c r="AL49" s="388">
        <f t="shared" si="17"/>
        <v>639.10255451668365</v>
      </c>
      <c r="AM49" s="47">
        <f t="shared" si="18"/>
        <v>658.34999999999945</v>
      </c>
    </row>
    <row r="50" spans="1:39" ht="14.65" customHeight="1" thickBot="1">
      <c r="A50" s="50">
        <v>30</v>
      </c>
      <c r="B50" s="51">
        <f t="shared" si="0"/>
        <v>0.20064401558828671</v>
      </c>
      <c r="C50" s="896"/>
      <c r="D50" s="162">
        <v>0</v>
      </c>
      <c r="E50" s="243">
        <f>$E$11</f>
        <v>319.81249999999994</v>
      </c>
      <c r="F50" s="389">
        <f t="shared" si="1"/>
        <v>64.168464235328926</v>
      </c>
      <c r="G50" s="402">
        <v>0</v>
      </c>
      <c r="H50" s="244">
        <f t="shared" si="2"/>
        <v>4728.6000000000004</v>
      </c>
      <c r="I50" s="53">
        <f>H50*B50</f>
        <v>948.76529211077263</v>
      </c>
      <c r="J50" s="897"/>
      <c r="K50" s="162">
        <v>0</v>
      </c>
      <c r="L50" s="52">
        <f>$L$12+$L$13+$L$11</f>
        <v>1636.6875</v>
      </c>
      <c r="M50" s="52">
        <f t="shared" si="5"/>
        <v>328.39155226315398</v>
      </c>
      <c r="N50" s="402">
        <v>0</v>
      </c>
      <c r="O50" s="244">
        <f t="shared" si="6"/>
        <v>4728.6000000000004</v>
      </c>
      <c r="P50" s="389">
        <f t="shared" si="7"/>
        <v>948.76529211077263</v>
      </c>
      <c r="Q50" s="407">
        <f t="shared" si="19"/>
        <v>1316.875</v>
      </c>
      <c r="R50" s="897"/>
      <c r="S50" s="162">
        <v>0</v>
      </c>
      <c r="T50" s="244">
        <f>$T$11+$T$13+$T$12</f>
        <v>10669.2</v>
      </c>
      <c r="U50" s="52">
        <f t="shared" si="9"/>
        <v>2140.7111311145486</v>
      </c>
      <c r="V50" s="402">
        <v>0</v>
      </c>
      <c r="W50" s="243">
        <v>0</v>
      </c>
      <c r="X50" s="389">
        <f t="shared" si="10"/>
        <v>0</v>
      </c>
      <c r="Y50" s="402">
        <v>0</v>
      </c>
      <c r="Z50" s="244">
        <f t="shared" si="11"/>
        <v>1709.4</v>
      </c>
      <c r="AA50" s="389">
        <f>Z50*$B50</f>
        <v>342.98088024661729</v>
      </c>
      <c r="AB50" s="53">
        <f>(T50+W50+Z50)-($E50+$H50)</f>
        <v>7330.1875</v>
      </c>
      <c r="AC50" s="944"/>
      <c r="AD50" s="162">
        <v>0</v>
      </c>
      <c r="AE50" s="52">
        <f t="shared" si="13"/>
        <v>2367.75</v>
      </c>
      <c r="AF50" s="52">
        <f t="shared" si="14"/>
        <v>475.07486790916585</v>
      </c>
      <c r="AG50" s="402">
        <v>0</v>
      </c>
      <c r="AH50" s="243">
        <v>0</v>
      </c>
      <c r="AI50" s="389">
        <f t="shared" si="15"/>
        <v>0</v>
      </c>
      <c r="AJ50" s="402">
        <v>0</v>
      </c>
      <c r="AK50" s="244">
        <f t="shared" si="16"/>
        <v>3019.2</v>
      </c>
      <c r="AL50" s="389">
        <f t="shared" si="17"/>
        <v>605.78441186415523</v>
      </c>
      <c r="AM50" s="407">
        <f t="shared" si="18"/>
        <v>338.53749999999945</v>
      </c>
    </row>
    <row r="51" spans="1:39">
      <c r="A51" s="39"/>
      <c r="B51" s="39"/>
      <c r="C51" s="374"/>
      <c r="D51" s="39"/>
      <c r="E51" s="39"/>
      <c r="F51" s="39"/>
      <c r="G51" s="36"/>
      <c r="H51" s="36"/>
      <c r="I51" s="36"/>
      <c r="K51" s="39"/>
      <c r="L51" s="39"/>
      <c r="M51" s="39"/>
      <c r="N51" s="36"/>
      <c r="O51" s="36"/>
      <c r="P51" s="36"/>
      <c r="Q51" s="36"/>
      <c r="R51" s="403"/>
      <c r="S51" s="36"/>
      <c r="T51" s="36"/>
      <c r="U51" s="36"/>
      <c r="V51" s="39"/>
      <c r="W51" s="39"/>
      <c r="X51" s="39"/>
      <c r="Y51" s="36"/>
      <c r="Z51" s="36"/>
      <c r="AA51" s="36"/>
      <c r="AB51" s="36"/>
      <c r="AD51" s="36"/>
      <c r="AE51" s="36"/>
      <c r="AF51" s="36"/>
      <c r="AG51" s="39"/>
      <c r="AH51" s="39"/>
      <c r="AI51" s="39"/>
      <c r="AJ51" s="36"/>
      <c r="AK51" s="36"/>
      <c r="AL51" s="36"/>
      <c r="AM51" s="36"/>
    </row>
    <row r="52" spans="1:39">
      <c r="A52" s="36"/>
      <c r="B52" s="36"/>
      <c r="D52" s="36"/>
      <c r="E52" s="36"/>
      <c r="F52" s="36"/>
      <c r="G52" s="36"/>
      <c r="H52" s="36"/>
      <c r="I52" s="36"/>
      <c r="K52" s="36"/>
      <c r="L52" s="36"/>
      <c r="M52" s="36"/>
      <c r="N52" s="36"/>
      <c r="O52" s="36"/>
      <c r="P52" s="36"/>
      <c r="Q52" s="36"/>
      <c r="S52" s="36"/>
      <c r="T52" s="36"/>
      <c r="U52" s="36"/>
      <c r="V52" s="36"/>
      <c r="W52" s="36"/>
      <c r="X52" s="36"/>
      <c r="Y52" s="36"/>
      <c r="Z52" s="36"/>
      <c r="AA52" s="36"/>
      <c r="AB52" s="36"/>
      <c r="AD52" s="36"/>
      <c r="AE52" s="36"/>
      <c r="AF52" s="36"/>
      <c r="AG52" s="36"/>
      <c r="AH52" s="36"/>
      <c r="AI52" s="36"/>
      <c r="AJ52" s="36"/>
      <c r="AK52" s="36"/>
      <c r="AL52" s="36"/>
      <c r="AM52" s="36"/>
    </row>
    <row r="53" spans="1:39">
      <c r="A53" s="36"/>
      <c r="B53" s="36"/>
      <c r="D53" s="36"/>
      <c r="E53" s="36"/>
      <c r="F53" s="36"/>
      <c r="G53" s="36"/>
      <c r="H53" s="36"/>
      <c r="I53" s="36"/>
      <c r="K53" s="36"/>
      <c r="L53" s="36"/>
      <c r="M53" s="36"/>
      <c r="N53" s="36"/>
      <c r="O53" s="36"/>
      <c r="P53" s="36"/>
      <c r="Q53" s="36"/>
      <c r="S53" s="36"/>
      <c r="T53" s="36"/>
      <c r="U53" s="36"/>
      <c r="V53" s="36"/>
      <c r="W53" s="36"/>
      <c r="X53" s="36"/>
      <c r="Y53" s="36"/>
      <c r="Z53" s="36"/>
      <c r="AA53" s="36"/>
      <c r="AB53" s="36"/>
      <c r="AD53" s="36"/>
      <c r="AE53" s="36"/>
      <c r="AF53" s="36"/>
      <c r="AG53" s="36"/>
      <c r="AH53" s="36"/>
      <c r="AI53" s="36"/>
      <c r="AJ53" s="36"/>
      <c r="AK53" s="36"/>
      <c r="AL53" s="36"/>
      <c r="AM53" s="36"/>
    </row>
    <row r="54" spans="1:39">
      <c r="A54" s="36"/>
      <c r="B54" s="36"/>
      <c r="D54" s="36"/>
      <c r="E54" s="36"/>
      <c r="F54" s="36"/>
      <c r="G54" s="36"/>
      <c r="H54" s="36"/>
      <c r="I54" s="36"/>
      <c r="K54" s="36"/>
      <c r="L54" s="36"/>
      <c r="M54" s="343"/>
      <c r="N54" s="36"/>
      <c r="O54" s="36"/>
      <c r="P54" s="36"/>
      <c r="Q54" s="36"/>
      <c r="S54" s="36"/>
      <c r="T54" s="36"/>
      <c r="U54" s="36"/>
      <c r="V54" s="36"/>
      <c r="W54" s="36"/>
      <c r="X54" s="36"/>
      <c r="Y54" s="36"/>
      <c r="Z54" s="36"/>
      <c r="AA54" s="36"/>
      <c r="AB54" s="36"/>
      <c r="AD54" s="36"/>
      <c r="AE54" s="36"/>
      <c r="AF54" s="36"/>
      <c r="AG54" s="36"/>
      <c r="AH54" s="36"/>
      <c r="AI54" s="36"/>
      <c r="AJ54" s="36"/>
      <c r="AK54" s="36"/>
      <c r="AL54" s="36"/>
      <c r="AM54" s="36"/>
    </row>
    <row r="55" spans="1:39">
      <c r="A55" s="36"/>
      <c r="B55" s="36"/>
      <c r="D55" s="36"/>
      <c r="E55" s="36"/>
      <c r="F55" s="36"/>
      <c r="G55" s="36"/>
      <c r="H55" s="36"/>
      <c r="I55" s="36"/>
      <c r="K55" s="36"/>
      <c r="L55" s="36"/>
      <c r="M55" s="36"/>
      <c r="N55" s="36"/>
      <c r="O55" s="36"/>
      <c r="P55" s="36"/>
      <c r="Q55" s="36"/>
      <c r="S55" s="36"/>
      <c r="T55" s="36"/>
      <c r="U55" s="36"/>
      <c r="V55" s="36"/>
      <c r="W55" s="36"/>
      <c r="X55" s="36"/>
      <c r="Y55" s="36"/>
      <c r="Z55" s="36"/>
      <c r="AA55" s="36"/>
      <c r="AB55" s="36"/>
      <c r="AD55" s="36"/>
      <c r="AE55" s="36"/>
      <c r="AF55" s="36"/>
      <c r="AG55" s="36"/>
      <c r="AH55" s="36"/>
      <c r="AI55" s="36"/>
      <c r="AJ55" s="36"/>
      <c r="AK55" s="36"/>
      <c r="AL55" s="36"/>
      <c r="AM55" s="36"/>
    </row>
    <row r="56" spans="1:39">
      <c r="A56" s="36"/>
      <c r="B56" s="36"/>
      <c r="D56" s="36"/>
      <c r="E56" s="36"/>
      <c r="F56" s="36"/>
      <c r="G56" s="36"/>
      <c r="H56" s="36"/>
      <c r="I56" s="36"/>
      <c r="K56" s="36"/>
      <c r="L56" s="36"/>
      <c r="M56" s="36"/>
      <c r="N56" s="36"/>
      <c r="O56" s="36"/>
      <c r="P56" s="36"/>
      <c r="Q56" s="36"/>
      <c r="S56" s="36"/>
      <c r="T56" s="36"/>
      <c r="U56" s="36"/>
      <c r="V56" s="36"/>
      <c r="W56" s="36"/>
      <c r="X56" s="36"/>
      <c r="Y56" s="36"/>
      <c r="Z56" s="36"/>
      <c r="AA56" s="36"/>
      <c r="AB56" s="36"/>
      <c r="AD56" s="36"/>
      <c r="AE56" s="36"/>
      <c r="AF56" s="36"/>
      <c r="AG56" s="36"/>
      <c r="AH56" s="36"/>
      <c r="AI56" s="36"/>
      <c r="AJ56" s="36"/>
      <c r="AK56" s="36"/>
      <c r="AL56" s="36"/>
      <c r="AM56" s="36"/>
    </row>
    <row r="57" spans="1:39">
      <c r="A57" s="36"/>
      <c r="B57" s="36"/>
      <c r="D57" s="36"/>
      <c r="E57" s="36"/>
      <c r="F57" s="36"/>
      <c r="G57" s="36"/>
      <c r="H57" s="36"/>
      <c r="I57" s="36"/>
      <c r="K57" s="36"/>
      <c r="L57" s="36"/>
      <c r="M57" s="36"/>
      <c r="N57" s="36"/>
      <c r="O57" s="36"/>
      <c r="P57" s="36"/>
      <c r="Q57" s="36"/>
      <c r="S57" s="36"/>
      <c r="T57" s="36"/>
      <c r="U57" s="36"/>
      <c r="V57" s="36"/>
      <c r="W57" s="36"/>
      <c r="X57" s="36"/>
      <c r="Y57" s="36"/>
      <c r="Z57" s="36"/>
      <c r="AA57" s="36"/>
      <c r="AB57" s="36"/>
      <c r="AD57" s="36"/>
      <c r="AE57" s="36"/>
      <c r="AF57" s="36"/>
      <c r="AG57" s="36"/>
      <c r="AH57" s="36"/>
      <c r="AI57" s="36"/>
      <c r="AJ57" s="36"/>
      <c r="AK57" s="36"/>
      <c r="AL57" s="36"/>
      <c r="AM57" s="36"/>
    </row>
    <row r="58" spans="1:39">
      <c r="A58" s="36"/>
      <c r="B58" s="36"/>
      <c r="D58" s="36"/>
      <c r="E58" s="36"/>
      <c r="F58" s="36"/>
      <c r="G58" s="36"/>
      <c r="H58" s="36"/>
      <c r="I58" s="36"/>
      <c r="K58" s="36"/>
      <c r="L58" s="36"/>
      <c r="M58" s="36"/>
      <c r="N58" s="36"/>
      <c r="O58" s="36"/>
      <c r="P58" s="36"/>
      <c r="Q58" s="36"/>
      <c r="S58" s="36"/>
      <c r="T58" s="36"/>
      <c r="U58" s="36"/>
      <c r="V58" s="36"/>
      <c r="W58" s="36"/>
      <c r="X58" s="36"/>
      <c r="Y58" s="36"/>
      <c r="Z58" s="36"/>
      <c r="AA58" s="36"/>
      <c r="AB58" s="36"/>
      <c r="AD58" s="36"/>
      <c r="AE58" s="36"/>
      <c r="AF58" s="36"/>
      <c r="AG58" s="36"/>
      <c r="AH58" s="36"/>
      <c r="AI58" s="36"/>
      <c r="AJ58" s="36"/>
      <c r="AK58" s="36"/>
      <c r="AL58" s="36"/>
      <c r="AM58" s="36"/>
    </row>
    <row r="59" spans="1:39">
      <c r="A59" s="36"/>
      <c r="B59" s="36"/>
      <c r="D59" s="36"/>
      <c r="E59" s="36"/>
      <c r="F59" s="36"/>
      <c r="G59" s="36"/>
      <c r="H59" s="36"/>
      <c r="I59" s="36"/>
      <c r="K59" s="36"/>
      <c r="L59" s="36"/>
      <c r="M59" s="36"/>
      <c r="N59" s="36"/>
      <c r="O59" s="36"/>
      <c r="P59" s="36"/>
      <c r="Q59" s="36"/>
      <c r="S59" s="36"/>
      <c r="T59" s="36"/>
      <c r="U59" s="36"/>
      <c r="V59" s="36"/>
      <c r="W59" s="36"/>
      <c r="X59" s="36"/>
      <c r="Y59" s="36"/>
      <c r="Z59" s="36"/>
      <c r="AA59" s="36"/>
      <c r="AB59" s="36"/>
      <c r="AD59" s="36"/>
      <c r="AE59" s="36"/>
      <c r="AF59" s="36"/>
      <c r="AG59" s="36"/>
      <c r="AH59" s="36"/>
      <c r="AI59" s="36"/>
      <c r="AJ59" s="36"/>
      <c r="AK59" s="36"/>
      <c r="AL59" s="36"/>
      <c r="AM59" s="36"/>
    </row>
    <row r="60" spans="1:39">
      <c r="A60" s="36"/>
      <c r="B60" s="36"/>
      <c r="D60" s="36"/>
      <c r="E60" s="36"/>
      <c r="F60" s="36"/>
      <c r="G60" s="36"/>
      <c r="H60" s="36"/>
      <c r="I60" s="36"/>
      <c r="K60" s="36"/>
      <c r="L60" s="36"/>
      <c r="M60" s="36"/>
      <c r="N60" s="36"/>
      <c r="O60" s="36"/>
      <c r="P60" s="36"/>
      <c r="Q60" s="36"/>
      <c r="S60" s="36"/>
      <c r="T60" s="36"/>
      <c r="U60" s="36"/>
      <c r="V60" s="36"/>
      <c r="W60" s="36"/>
      <c r="X60" s="36"/>
      <c r="Y60" s="36"/>
      <c r="Z60" s="36"/>
      <c r="AA60" s="36"/>
      <c r="AB60" s="36"/>
      <c r="AD60" s="36"/>
      <c r="AE60" s="36"/>
      <c r="AF60" s="36"/>
      <c r="AG60" s="36"/>
      <c r="AH60" s="36"/>
      <c r="AI60" s="36"/>
      <c r="AJ60" s="36"/>
      <c r="AK60" s="36"/>
      <c r="AL60" s="36"/>
      <c r="AM60" s="36"/>
    </row>
    <row r="61" spans="1:39">
      <c r="A61" s="36"/>
      <c r="B61" s="36"/>
      <c r="D61" s="36"/>
      <c r="E61" s="36"/>
      <c r="F61" s="36"/>
      <c r="G61" s="36"/>
      <c r="H61" s="36"/>
      <c r="I61" s="36"/>
      <c r="K61" s="36"/>
      <c r="L61" s="36"/>
      <c r="M61" s="36"/>
      <c r="N61" s="36"/>
      <c r="O61" s="36"/>
      <c r="P61" s="36"/>
      <c r="Q61" s="36"/>
      <c r="R61" s="403"/>
      <c r="S61" s="36"/>
      <c r="T61" s="36"/>
      <c r="U61" s="36"/>
      <c r="V61" s="36"/>
      <c r="W61" s="36"/>
      <c r="X61" s="36"/>
      <c r="Y61" s="36"/>
      <c r="Z61" s="36"/>
      <c r="AA61" s="36"/>
      <c r="AB61" s="36"/>
      <c r="AD61" s="36"/>
      <c r="AE61" s="36"/>
      <c r="AF61" s="36"/>
      <c r="AG61" s="36"/>
      <c r="AH61" s="36"/>
      <c r="AI61" s="36"/>
      <c r="AJ61" s="36"/>
      <c r="AK61" s="36"/>
      <c r="AL61" s="36"/>
      <c r="AM61" s="36"/>
    </row>
    <row r="62" spans="1:39" s="36" customFormat="1">
      <c r="C62" s="375"/>
      <c r="J62" s="373"/>
      <c r="R62" s="403"/>
      <c r="AC62" s="149"/>
    </row>
    <row r="63" spans="1:39" s="36" customFormat="1">
      <c r="C63" s="375"/>
      <c r="J63" s="373"/>
      <c r="R63" s="403"/>
      <c r="AC63" s="149"/>
    </row>
    <row r="64" spans="1:39" s="36" customFormat="1">
      <c r="C64" s="375"/>
      <c r="J64" s="373"/>
      <c r="R64" s="403"/>
      <c r="AC64" s="149"/>
    </row>
    <row r="65" spans="3:29" s="36" customFormat="1">
      <c r="C65" s="375"/>
      <c r="J65" s="373"/>
      <c r="R65" s="373"/>
      <c r="AC65" s="149"/>
    </row>
    <row r="66" spans="3:29" s="36" customFormat="1">
      <c r="C66" s="375"/>
      <c r="J66" s="373"/>
      <c r="R66" s="373"/>
      <c r="AC66" s="149"/>
    </row>
    <row r="67" spans="3:29" s="36" customFormat="1">
      <c r="C67" s="375"/>
      <c r="J67" s="373"/>
      <c r="R67" s="373"/>
      <c r="AC67" s="149"/>
    </row>
    <row r="68" spans="3:29" s="36" customFormat="1">
      <c r="C68" s="375"/>
      <c r="J68" s="373"/>
      <c r="R68" s="373"/>
      <c r="AC68" s="149"/>
    </row>
    <row r="69" spans="3:29" s="36" customFormat="1">
      <c r="C69" s="375"/>
      <c r="J69" s="373"/>
      <c r="R69" s="373"/>
      <c r="AC69" s="149"/>
    </row>
    <row r="70" spans="3:29" s="36" customFormat="1">
      <c r="C70" s="375"/>
      <c r="J70" s="373"/>
      <c r="R70" s="373"/>
      <c r="AC70" s="149"/>
    </row>
    <row r="71" spans="3:29" s="36" customFormat="1">
      <c r="C71" s="375"/>
      <c r="J71" s="373"/>
      <c r="R71" s="373"/>
      <c r="AC71" s="149"/>
    </row>
    <row r="72" spans="3:29" s="36" customFormat="1">
      <c r="C72" s="375"/>
      <c r="J72" s="373"/>
      <c r="R72" s="373"/>
      <c r="AC72" s="149"/>
    </row>
    <row r="73" spans="3:29" s="36" customFormat="1">
      <c r="C73" s="375"/>
      <c r="J73" s="373"/>
      <c r="R73" s="373"/>
      <c r="AC73" s="149"/>
    </row>
    <row r="74" spans="3:29" s="36" customFormat="1">
      <c r="C74" s="375"/>
      <c r="J74" s="373"/>
      <c r="R74" s="373"/>
      <c r="AC74" s="149"/>
    </row>
    <row r="75" spans="3:29" s="36" customFormat="1">
      <c r="C75" s="375"/>
      <c r="J75" s="373"/>
      <c r="R75" s="373"/>
      <c r="AC75" s="149"/>
    </row>
    <row r="76" spans="3:29" s="36" customFormat="1">
      <c r="C76" s="375"/>
      <c r="J76" s="373"/>
      <c r="R76" s="373"/>
      <c r="AC76" s="149"/>
    </row>
    <row r="77" spans="3:29" s="36" customFormat="1">
      <c r="C77" s="375"/>
      <c r="J77" s="373"/>
      <c r="R77" s="373"/>
      <c r="AC77" s="149"/>
    </row>
    <row r="78" spans="3:29" s="36" customFormat="1">
      <c r="C78" s="375"/>
      <c r="J78" s="373"/>
      <c r="R78" s="373"/>
      <c r="AC78" s="149"/>
    </row>
    <row r="79" spans="3:29" s="36" customFormat="1">
      <c r="C79" s="375"/>
      <c r="J79" s="373"/>
      <c r="R79" s="373"/>
      <c r="AC79" s="149"/>
    </row>
    <row r="80" spans="3:29" s="36" customFormat="1">
      <c r="C80" s="375"/>
      <c r="J80" s="373"/>
      <c r="R80" s="373"/>
      <c r="AC80" s="149"/>
    </row>
    <row r="81" spans="3:29" s="36" customFormat="1">
      <c r="C81" s="375"/>
      <c r="J81" s="373"/>
      <c r="R81" s="373"/>
      <c r="AC81" s="149"/>
    </row>
    <row r="82" spans="3:29" s="36" customFormat="1">
      <c r="C82" s="375"/>
      <c r="J82" s="373"/>
      <c r="R82" s="373"/>
      <c r="AC82" s="149"/>
    </row>
    <row r="83" spans="3:29" s="36" customFormat="1">
      <c r="C83" s="375"/>
      <c r="J83" s="373"/>
      <c r="R83" s="373"/>
      <c r="AC83" s="149"/>
    </row>
    <row r="84" spans="3:29" s="36" customFormat="1">
      <c r="C84" s="375"/>
      <c r="J84" s="373"/>
      <c r="R84" s="373"/>
      <c r="AC84" s="149"/>
    </row>
    <row r="85" spans="3:29" s="36" customFormat="1">
      <c r="C85" s="375"/>
      <c r="J85" s="373"/>
      <c r="R85" s="373"/>
      <c r="AC85" s="149"/>
    </row>
    <row r="86" spans="3:29" s="36" customFormat="1">
      <c r="C86" s="375"/>
      <c r="J86" s="373"/>
      <c r="R86" s="373"/>
      <c r="AC86" s="149"/>
    </row>
    <row r="87" spans="3:29" s="36" customFormat="1">
      <c r="C87" s="375"/>
      <c r="J87" s="373"/>
      <c r="R87" s="373"/>
      <c r="AC87" s="149"/>
    </row>
    <row r="88" spans="3:29" s="36" customFormat="1">
      <c r="C88" s="375"/>
      <c r="J88" s="373"/>
      <c r="R88" s="373"/>
      <c r="AC88" s="149"/>
    </row>
    <row r="89" spans="3:29" s="36" customFormat="1">
      <c r="C89" s="375"/>
      <c r="J89" s="373"/>
      <c r="R89" s="373"/>
      <c r="AC89" s="149"/>
    </row>
    <row r="90" spans="3:29" s="36" customFormat="1">
      <c r="C90" s="375"/>
      <c r="J90" s="373"/>
      <c r="R90" s="373"/>
      <c r="AC90" s="149"/>
    </row>
    <row r="91" spans="3:29" s="36" customFormat="1">
      <c r="C91" s="375"/>
      <c r="J91" s="373"/>
      <c r="R91" s="373"/>
      <c r="AC91" s="149"/>
    </row>
    <row r="92" spans="3:29" s="36" customFormat="1">
      <c r="C92" s="375"/>
      <c r="J92" s="373"/>
      <c r="R92" s="373"/>
      <c r="AC92" s="149"/>
    </row>
    <row r="93" spans="3:29" s="36" customFormat="1">
      <c r="C93" s="375"/>
      <c r="J93" s="373"/>
      <c r="R93" s="373"/>
      <c r="AC93" s="149"/>
    </row>
    <row r="94" spans="3:29" s="36" customFormat="1">
      <c r="C94" s="375"/>
      <c r="J94" s="373"/>
      <c r="R94" s="373"/>
      <c r="AC94" s="149"/>
    </row>
    <row r="95" spans="3:29" s="36" customFormat="1">
      <c r="C95" s="375"/>
      <c r="J95" s="373"/>
      <c r="R95" s="373"/>
      <c r="AC95" s="149"/>
    </row>
    <row r="96" spans="3:29" s="36" customFormat="1">
      <c r="C96" s="375"/>
      <c r="J96" s="373"/>
      <c r="R96" s="373"/>
      <c r="AC96" s="149"/>
    </row>
    <row r="97" spans="3:29" s="36" customFormat="1">
      <c r="C97" s="375"/>
      <c r="J97" s="373"/>
      <c r="R97" s="373"/>
      <c r="AC97" s="149"/>
    </row>
    <row r="98" spans="3:29" s="36" customFormat="1">
      <c r="C98" s="375"/>
      <c r="J98" s="373"/>
      <c r="R98" s="373"/>
      <c r="AC98" s="149"/>
    </row>
    <row r="99" spans="3:29" s="36" customFormat="1">
      <c r="C99" s="375"/>
      <c r="J99" s="373"/>
      <c r="R99" s="373"/>
      <c r="AC99" s="149"/>
    </row>
    <row r="100" spans="3:29" s="36" customFormat="1">
      <c r="C100" s="375"/>
      <c r="J100" s="373"/>
      <c r="R100" s="373"/>
      <c r="AC100" s="149"/>
    </row>
    <row r="101" spans="3:29" s="36" customFormat="1">
      <c r="C101" s="375"/>
      <c r="J101" s="373"/>
      <c r="R101" s="373"/>
      <c r="AC101" s="149"/>
    </row>
    <row r="102" spans="3:29" s="36" customFormat="1">
      <c r="C102" s="375"/>
      <c r="J102" s="373"/>
      <c r="R102" s="373"/>
      <c r="AC102" s="149"/>
    </row>
    <row r="103" spans="3:29" s="36" customFormat="1">
      <c r="C103" s="375"/>
      <c r="J103" s="373"/>
      <c r="R103" s="373"/>
      <c r="AC103" s="149"/>
    </row>
    <row r="104" spans="3:29" s="36" customFormat="1">
      <c r="C104" s="375"/>
      <c r="J104" s="373"/>
      <c r="R104" s="373"/>
      <c r="AC104" s="149"/>
    </row>
    <row r="105" spans="3:29" s="36" customFormat="1">
      <c r="C105" s="375"/>
      <c r="J105" s="373"/>
      <c r="R105" s="373"/>
      <c r="AC105" s="149"/>
    </row>
    <row r="106" spans="3:29" s="36" customFormat="1">
      <c r="C106" s="375"/>
      <c r="J106" s="373"/>
      <c r="R106" s="373"/>
      <c r="AC106" s="149"/>
    </row>
    <row r="107" spans="3:29" s="36" customFormat="1">
      <c r="C107" s="375"/>
      <c r="J107" s="373"/>
      <c r="R107" s="373"/>
      <c r="AC107" s="149"/>
    </row>
    <row r="108" spans="3:29" s="36" customFormat="1">
      <c r="C108" s="375"/>
      <c r="J108" s="373"/>
      <c r="R108" s="373"/>
      <c r="AC108" s="149"/>
    </row>
    <row r="109" spans="3:29" s="36" customFormat="1">
      <c r="C109" s="375"/>
      <c r="J109" s="373"/>
      <c r="R109" s="373"/>
      <c r="AC109" s="149"/>
    </row>
    <row r="110" spans="3:29" s="36" customFormat="1">
      <c r="C110" s="375"/>
      <c r="J110" s="373"/>
      <c r="R110" s="373"/>
      <c r="AC110" s="149"/>
    </row>
    <row r="111" spans="3:29" s="36" customFormat="1">
      <c r="C111" s="375"/>
      <c r="J111" s="373"/>
      <c r="R111" s="373"/>
      <c r="AC111" s="149"/>
    </row>
    <row r="112" spans="3:29" s="36" customFormat="1">
      <c r="C112" s="375"/>
      <c r="J112" s="373"/>
      <c r="R112" s="373"/>
      <c r="AC112" s="149"/>
    </row>
    <row r="113" spans="3:29" s="36" customFormat="1">
      <c r="C113" s="375"/>
      <c r="J113" s="373"/>
      <c r="R113" s="373"/>
      <c r="AC113" s="149"/>
    </row>
    <row r="114" spans="3:29" s="36" customFormat="1">
      <c r="C114" s="375"/>
      <c r="J114" s="373"/>
      <c r="R114" s="373"/>
      <c r="AC114" s="149"/>
    </row>
    <row r="115" spans="3:29" s="36" customFormat="1">
      <c r="C115" s="375"/>
      <c r="J115" s="373"/>
      <c r="R115" s="373"/>
      <c r="AC115" s="149"/>
    </row>
    <row r="116" spans="3:29" s="36" customFormat="1">
      <c r="C116" s="375"/>
      <c r="J116" s="373"/>
      <c r="R116" s="373"/>
      <c r="AC116" s="149"/>
    </row>
    <row r="117" spans="3:29" s="36" customFormat="1">
      <c r="C117" s="375"/>
      <c r="J117" s="373"/>
      <c r="R117" s="373"/>
      <c r="AC117" s="149"/>
    </row>
    <row r="118" spans="3:29" s="36" customFormat="1">
      <c r="C118" s="375"/>
      <c r="J118" s="373"/>
      <c r="R118" s="373"/>
      <c r="AC118" s="149"/>
    </row>
    <row r="119" spans="3:29" s="36" customFormat="1">
      <c r="C119" s="375"/>
      <c r="J119" s="373"/>
      <c r="R119" s="373"/>
      <c r="AC119" s="149"/>
    </row>
    <row r="120" spans="3:29" s="36" customFormat="1">
      <c r="C120" s="375"/>
      <c r="J120" s="373"/>
      <c r="R120" s="373"/>
      <c r="AC120" s="149"/>
    </row>
    <row r="121" spans="3:29" s="36" customFormat="1">
      <c r="C121" s="375"/>
      <c r="J121" s="373"/>
      <c r="R121" s="373"/>
      <c r="AC121" s="149"/>
    </row>
    <row r="122" spans="3:29" s="36" customFormat="1">
      <c r="C122" s="375"/>
      <c r="J122" s="373"/>
      <c r="R122" s="373"/>
      <c r="AC122" s="149"/>
    </row>
    <row r="123" spans="3:29" s="36" customFormat="1">
      <c r="C123" s="375"/>
      <c r="J123" s="373"/>
      <c r="R123" s="373"/>
      <c r="AC123" s="149"/>
    </row>
    <row r="124" spans="3:29" s="36" customFormat="1">
      <c r="C124" s="375"/>
      <c r="J124" s="373"/>
      <c r="R124" s="373"/>
      <c r="AC124" s="149"/>
    </row>
    <row r="125" spans="3:29" s="36" customFormat="1">
      <c r="C125" s="375"/>
      <c r="J125" s="373"/>
      <c r="R125" s="373"/>
      <c r="AC125" s="149"/>
    </row>
    <row r="126" spans="3:29" s="36" customFormat="1">
      <c r="C126" s="375"/>
      <c r="J126" s="373"/>
      <c r="R126" s="373"/>
      <c r="AC126" s="149"/>
    </row>
    <row r="127" spans="3:29" s="36" customFormat="1">
      <c r="C127" s="375"/>
      <c r="J127" s="373"/>
      <c r="R127" s="373"/>
      <c r="AC127" s="149"/>
    </row>
    <row r="128" spans="3:29" s="36" customFormat="1">
      <c r="C128" s="375"/>
      <c r="J128" s="373"/>
      <c r="R128" s="373"/>
      <c r="AC128" s="149"/>
    </row>
    <row r="129" spans="3:29" s="36" customFormat="1">
      <c r="C129" s="375"/>
      <c r="J129" s="373"/>
      <c r="R129" s="373"/>
      <c r="AC129" s="149"/>
    </row>
    <row r="130" spans="3:29" s="36" customFormat="1">
      <c r="C130" s="375"/>
      <c r="J130" s="373"/>
      <c r="R130" s="373"/>
      <c r="AC130" s="149"/>
    </row>
    <row r="131" spans="3:29" s="36" customFormat="1">
      <c r="C131" s="375"/>
      <c r="J131" s="373"/>
      <c r="R131" s="373"/>
      <c r="AC131" s="149"/>
    </row>
    <row r="132" spans="3:29" s="36" customFormat="1">
      <c r="C132" s="375"/>
      <c r="J132" s="373"/>
      <c r="R132" s="373"/>
      <c r="AC132" s="149"/>
    </row>
    <row r="133" spans="3:29" s="36" customFormat="1">
      <c r="C133" s="375"/>
      <c r="J133" s="373"/>
      <c r="R133" s="373"/>
      <c r="AC133" s="149"/>
    </row>
    <row r="134" spans="3:29" s="36" customFormat="1">
      <c r="C134" s="375"/>
      <c r="J134" s="373"/>
      <c r="R134" s="373"/>
      <c r="AC134" s="149"/>
    </row>
    <row r="135" spans="3:29" s="36" customFormat="1">
      <c r="C135" s="375"/>
      <c r="J135" s="373"/>
      <c r="R135" s="373"/>
      <c r="AC135" s="149"/>
    </row>
    <row r="136" spans="3:29" s="36" customFormat="1">
      <c r="C136" s="375"/>
      <c r="J136" s="373"/>
      <c r="R136" s="373"/>
      <c r="AC136" s="149"/>
    </row>
    <row r="137" spans="3:29" s="36" customFormat="1">
      <c r="C137" s="375"/>
      <c r="J137" s="373"/>
      <c r="R137" s="373"/>
      <c r="AC137" s="149"/>
    </row>
    <row r="138" spans="3:29" s="36" customFormat="1">
      <c r="C138" s="375"/>
      <c r="J138" s="373"/>
      <c r="R138" s="373"/>
      <c r="AC138" s="149"/>
    </row>
    <row r="139" spans="3:29" s="36" customFormat="1">
      <c r="C139" s="375"/>
      <c r="J139" s="373"/>
      <c r="R139" s="373"/>
      <c r="AC139" s="149"/>
    </row>
    <row r="140" spans="3:29" s="36" customFormat="1">
      <c r="C140" s="375"/>
      <c r="J140" s="373"/>
      <c r="R140" s="373"/>
      <c r="AC140" s="149"/>
    </row>
    <row r="141" spans="3:29" s="36" customFormat="1">
      <c r="C141" s="375"/>
      <c r="J141" s="373"/>
      <c r="R141" s="373"/>
      <c r="AC141" s="149"/>
    </row>
    <row r="142" spans="3:29" s="36" customFormat="1">
      <c r="C142" s="375"/>
      <c r="J142" s="373"/>
      <c r="R142" s="373"/>
      <c r="AC142" s="149"/>
    </row>
    <row r="143" spans="3:29" s="36" customFormat="1">
      <c r="C143" s="375"/>
      <c r="J143" s="373"/>
      <c r="R143" s="373"/>
      <c r="AC143" s="149"/>
    </row>
    <row r="144" spans="3:29" s="36" customFormat="1">
      <c r="C144" s="375"/>
      <c r="J144" s="373"/>
      <c r="R144" s="373"/>
      <c r="AC144" s="149"/>
    </row>
    <row r="145" spans="3:29" s="36" customFormat="1">
      <c r="C145" s="375"/>
      <c r="J145" s="373"/>
      <c r="R145" s="373"/>
      <c r="AC145" s="149"/>
    </row>
    <row r="146" spans="3:29" s="36" customFormat="1">
      <c r="C146" s="375"/>
      <c r="J146" s="373"/>
      <c r="R146" s="373"/>
      <c r="AC146" s="149"/>
    </row>
    <row r="147" spans="3:29" s="36" customFormat="1">
      <c r="C147" s="375"/>
      <c r="J147" s="373"/>
      <c r="R147" s="373"/>
      <c r="AC147" s="149"/>
    </row>
    <row r="148" spans="3:29" s="36" customFormat="1">
      <c r="C148" s="375"/>
      <c r="J148" s="373"/>
      <c r="R148" s="373"/>
      <c r="AC148" s="149"/>
    </row>
    <row r="149" spans="3:29" s="36" customFormat="1">
      <c r="C149" s="375"/>
      <c r="J149" s="373"/>
      <c r="R149" s="373"/>
      <c r="AC149" s="149"/>
    </row>
    <row r="150" spans="3:29" s="36" customFormat="1">
      <c r="C150" s="375"/>
      <c r="J150" s="373"/>
      <c r="R150" s="373"/>
      <c r="AC150" s="149"/>
    </row>
    <row r="151" spans="3:29" s="36" customFormat="1">
      <c r="C151" s="375"/>
      <c r="J151" s="373"/>
      <c r="R151" s="373"/>
      <c r="AC151" s="149"/>
    </row>
    <row r="152" spans="3:29" s="36" customFormat="1">
      <c r="C152" s="375"/>
      <c r="J152" s="373"/>
      <c r="R152" s="373"/>
      <c r="AC152" s="149"/>
    </row>
    <row r="153" spans="3:29" s="36" customFormat="1">
      <c r="C153" s="375"/>
      <c r="J153" s="373"/>
      <c r="R153" s="373"/>
      <c r="AC153" s="149"/>
    </row>
    <row r="154" spans="3:29" s="36" customFormat="1">
      <c r="C154" s="375"/>
      <c r="J154" s="373"/>
      <c r="R154" s="373"/>
      <c r="AC154" s="149"/>
    </row>
    <row r="155" spans="3:29" s="36" customFormat="1">
      <c r="C155" s="375"/>
      <c r="J155" s="373"/>
      <c r="R155" s="373"/>
      <c r="AC155" s="149"/>
    </row>
    <row r="156" spans="3:29" s="36" customFormat="1">
      <c r="C156" s="375"/>
      <c r="J156" s="373"/>
      <c r="R156" s="373"/>
      <c r="AC156" s="149"/>
    </row>
    <row r="157" spans="3:29" s="36" customFormat="1">
      <c r="C157" s="375"/>
      <c r="J157" s="373"/>
      <c r="R157" s="373"/>
      <c r="AC157" s="149"/>
    </row>
    <row r="158" spans="3:29" s="36" customFormat="1">
      <c r="C158" s="375"/>
      <c r="J158" s="373"/>
      <c r="R158" s="373"/>
      <c r="AC158" s="149"/>
    </row>
    <row r="159" spans="3:29" s="36" customFormat="1">
      <c r="C159" s="375"/>
      <c r="J159" s="373"/>
      <c r="R159" s="373"/>
      <c r="AC159" s="149"/>
    </row>
    <row r="160" spans="3:29" s="36" customFormat="1">
      <c r="C160" s="375"/>
      <c r="J160" s="373"/>
      <c r="R160" s="373"/>
      <c r="AC160" s="149"/>
    </row>
    <row r="161" spans="3:29" s="36" customFormat="1">
      <c r="C161" s="375"/>
      <c r="J161" s="373"/>
      <c r="R161" s="373"/>
      <c r="AC161" s="149"/>
    </row>
    <row r="162" spans="3:29" s="36" customFormat="1">
      <c r="C162" s="375"/>
      <c r="J162" s="373"/>
      <c r="R162" s="373"/>
      <c r="AC162" s="149"/>
    </row>
    <row r="163" spans="3:29" s="36" customFormat="1">
      <c r="C163" s="375"/>
      <c r="J163" s="373"/>
      <c r="R163" s="373"/>
      <c r="AC163" s="149"/>
    </row>
    <row r="164" spans="3:29" s="36" customFormat="1">
      <c r="C164" s="375"/>
      <c r="J164" s="373"/>
      <c r="R164" s="373"/>
      <c r="AC164" s="149"/>
    </row>
    <row r="165" spans="3:29" s="36" customFormat="1">
      <c r="C165" s="375"/>
      <c r="J165" s="373"/>
      <c r="R165" s="373"/>
      <c r="AC165" s="149"/>
    </row>
    <row r="166" spans="3:29" s="36" customFormat="1">
      <c r="C166" s="375"/>
      <c r="J166" s="373"/>
      <c r="R166" s="373"/>
      <c r="AC166" s="149"/>
    </row>
    <row r="167" spans="3:29" s="36" customFormat="1">
      <c r="C167" s="375"/>
      <c r="J167" s="373"/>
      <c r="R167" s="373"/>
      <c r="AC167" s="149"/>
    </row>
    <row r="168" spans="3:29" s="36" customFormat="1">
      <c r="C168" s="375"/>
      <c r="J168" s="373"/>
      <c r="R168" s="373"/>
      <c r="AC168" s="149"/>
    </row>
    <row r="169" spans="3:29" s="36" customFormat="1">
      <c r="C169" s="375"/>
      <c r="J169" s="373"/>
      <c r="R169" s="373"/>
      <c r="AC169" s="149"/>
    </row>
    <row r="170" spans="3:29" s="36" customFormat="1">
      <c r="C170" s="375"/>
      <c r="J170" s="373"/>
      <c r="R170" s="373"/>
      <c r="AC170" s="149"/>
    </row>
    <row r="171" spans="3:29" s="36" customFormat="1">
      <c r="C171" s="375"/>
      <c r="J171" s="373"/>
      <c r="R171" s="373"/>
      <c r="AC171" s="149"/>
    </row>
    <row r="172" spans="3:29" s="36" customFormat="1">
      <c r="C172" s="375"/>
      <c r="J172" s="373"/>
      <c r="R172" s="373"/>
      <c r="AC172" s="149"/>
    </row>
    <row r="173" spans="3:29" s="36" customFormat="1">
      <c r="C173" s="375"/>
      <c r="J173" s="373"/>
      <c r="R173" s="373"/>
      <c r="AC173" s="149"/>
    </row>
    <row r="174" spans="3:29" s="36" customFormat="1">
      <c r="C174" s="375"/>
      <c r="J174" s="373"/>
      <c r="R174" s="373"/>
      <c r="AC174" s="149"/>
    </row>
    <row r="175" spans="3:29" s="36" customFormat="1">
      <c r="C175" s="375"/>
      <c r="J175" s="373"/>
      <c r="R175" s="373"/>
      <c r="AC175" s="149"/>
    </row>
    <row r="176" spans="3:29" s="36" customFormat="1">
      <c r="C176" s="375"/>
      <c r="J176" s="373"/>
      <c r="R176" s="373"/>
      <c r="AC176" s="149"/>
    </row>
    <row r="177" spans="3:29" s="36" customFormat="1">
      <c r="C177" s="375"/>
      <c r="J177" s="373"/>
      <c r="R177" s="373"/>
      <c r="AC177" s="149"/>
    </row>
    <row r="178" spans="3:29" s="36" customFormat="1">
      <c r="C178" s="375"/>
      <c r="J178" s="373"/>
      <c r="R178" s="373"/>
      <c r="AC178" s="149"/>
    </row>
    <row r="179" spans="3:29" s="36" customFormat="1">
      <c r="C179" s="375"/>
      <c r="J179" s="373"/>
      <c r="R179" s="373"/>
      <c r="AC179" s="149"/>
    </row>
    <row r="180" spans="3:29" s="36" customFormat="1">
      <c r="C180" s="375"/>
      <c r="J180" s="373"/>
      <c r="R180" s="373"/>
      <c r="AC180" s="149"/>
    </row>
    <row r="181" spans="3:29" s="36" customFormat="1">
      <c r="C181" s="375"/>
      <c r="J181" s="373"/>
      <c r="R181" s="373"/>
      <c r="AC181" s="149"/>
    </row>
    <row r="182" spans="3:29" s="36" customFormat="1">
      <c r="C182" s="375"/>
      <c r="J182" s="373"/>
      <c r="R182" s="373"/>
      <c r="AC182" s="149"/>
    </row>
    <row r="183" spans="3:29" s="36" customFormat="1">
      <c r="C183" s="375"/>
      <c r="J183" s="373"/>
      <c r="R183" s="373"/>
      <c r="AC183" s="149"/>
    </row>
    <row r="184" spans="3:29" s="36" customFormat="1">
      <c r="C184" s="375"/>
      <c r="J184" s="373"/>
      <c r="R184" s="373"/>
      <c r="AC184" s="149"/>
    </row>
    <row r="185" spans="3:29" s="36" customFormat="1">
      <c r="C185" s="375"/>
      <c r="J185" s="373"/>
      <c r="R185" s="373"/>
      <c r="AC185" s="149"/>
    </row>
    <row r="186" spans="3:29" s="36" customFormat="1">
      <c r="C186" s="375"/>
      <c r="J186" s="373"/>
      <c r="R186" s="373"/>
      <c r="AC186" s="149"/>
    </row>
    <row r="187" spans="3:29" s="36" customFormat="1">
      <c r="C187" s="375"/>
      <c r="J187" s="373"/>
      <c r="R187" s="373"/>
      <c r="AC187" s="149"/>
    </row>
    <row r="188" spans="3:29" s="36" customFormat="1">
      <c r="C188" s="375"/>
      <c r="J188" s="373"/>
      <c r="R188" s="373"/>
      <c r="AC188" s="149"/>
    </row>
    <row r="189" spans="3:29" s="36" customFormat="1">
      <c r="C189" s="375"/>
      <c r="J189" s="373"/>
      <c r="R189" s="373"/>
      <c r="AC189" s="149"/>
    </row>
    <row r="190" spans="3:29" s="36" customFormat="1">
      <c r="C190" s="375"/>
      <c r="J190" s="373"/>
      <c r="R190" s="373"/>
      <c r="AC190" s="149"/>
    </row>
    <row r="191" spans="3:29" s="36" customFormat="1">
      <c r="C191" s="375"/>
      <c r="J191" s="373"/>
      <c r="R191" s="373"/>
      <c r="AC191" s="149"/>
    </row>
    <row r="192" spans="3:29" s="36" customFormat="1">
      <c r="C192" s="375"/>
      <c r="J192" s="373"/>
      <c r="R192" s="373"/>
      <c r="AC192" s="149"/>
    </row>
    <row r="193" spans="3:29" s="36" customFormat="1">
      <c r="C193" s="375"/>
      <c r="J193" s="373"/>
      <c r="R193" s="373"/>
      <c r="AC193" s="149"/>
    </row>
    <row r="194" spans="3:29" s="36" customFormat="1">
      <c r="C194" s="375"/>
      <c r="J194" s="373"/>
      <c r="R194" s="373"/>
      <c r="AC194" s="149"/>
    </row>
    <row r="195" spans="3:29" s="36" customFormat="1">
      <c r="C195" s="375"/>
      <c r="J195" s="373"/>
      <c r="R195" s="373"/>
      <c r="AC195" s="149"/>
    </row>
    <row r="196" spans="3:29" s="36" customFormat="1">
      <c r="C196" s="375"/>
      <c r="J196" s="373"/>
      <c r="R196" s="373"/>
      <c r="AC196" s="149"/>
    </row>
    <row r="197" spans="3:29" s="36" customFormat="1">
      <c r="C197" s="375"/>
      <c r="J197" s="373"/>
      <c r="R197" s="373"/>
      <c r="AC197" s="149"/>
    </row>
    <row r="198" spans="3:29" s="36" customFormat="1">
      <c r="C198" s="375"/>
      <c r="J198" s="373"/>
      <c r="R198" s="373"/>
      <c r="AC198" s="149"/>
    </row>
    <row r="199" spans="3:29" s="36" customFormat="1">
      <c r="C199" s="375"/>
      <c r="J199" s="373"/>
      <c r="R199" s="373"/>
      <c r="AC199" s="149"/>
    </row>
    <row r="200" spans="3:29" s="36" customFormat="1">
      <c r="C200" s="375"/>
      <c r="J200" s="373"/>
      <c r="R200" s="373"/>
      <c r="AC200" s="149"/>
    </row>
    <row r="201" spans="3:29" s="36" customFormat="1">
      <c r="C201" s="375"/>
      <c r="J201" s="373"/>
      <c r="R201" s="373"/>
      <c r="AC201" s="149"/>
    </row>
    <row r="202" spans="3:29" s="36" customFormat="1">
      <c r="C202" s="375"/>
      <c r="J202" s="373"/>
      <c r="R202" s="373"/>
      <c r="AC202" s="149"/>
    </row>
    <row r="203" spans="3:29" s="36" customFormat="1">
      <c r="C203" s="375"/>
      <c r="J203" s="373"/>
      <c r="R203" s="373"/>
      <c r="AC203" s="149"/>
    </row>
    <row r="204" spans="3:29" s="36" customFormat="1">
      <c r="C204" s="375"/>
      <c r="J204" s="373"/>
      <c r="R204" s="373"/>
      <c r="AC204" s="149"/>
    </row>
    <row r="205" spans="3:29" s="36" customFormat="1">
      <c r="C205" s="375"/>
      <c r="J205" s="373"/>
      <c r="R205" s="373"/>
      <c r="AC205" s="149"/>
    </row>
    <row r="206" spans="3:29" s="36" customFormat="1">
      <c r="C206" s="375"/>
      <c r="J206" s="373"/>
      <c r="R206" s="373"/>
      <c r="AC206" s="149"/>
    </row>
    <row r="207" spans="3:29" s="36" customFormat="1">
      <c r="C207" s="375"/>
      <c r="J207" s="373"/>
      <c r="R207" s="373"/>
      <c r="AC207" s="149"/>
    </row>
    <row r="208" spans="3:29" s="36" customFormat="1">
      <c r="C208" s="375"/>
      <c r="J208" s="373"/>
      <c r="R208" s="373"/>
      <c r="AC208" s="149"/>
    </row>
    <row r="209" spans="3:29" s="36" customFormat="1">
      <c r="C209" s="375"/>
      <c r="J209" s="373"/>
      <c r="R209" s="373"/>
      <c r="AC209" s="149"/>
    </row>
    <row r="210" spans="3:29" s="36" customFormat="1">
      <c r="C210" s="375"/>
      <c r="J210" s="373"/>
      <c r="R210" s="373"/>
      <c r="AC210" s="149"/>
    </row>
    <row r="211" spans="3:29" s="36" customFormat="1">
      <c r="C211" s="375"/>
      <c r="J211" s="373"/>
      <c r="R211" s="373"/>
      <c r="AC211" s="149"/>
    </row>
    <row r="212" spans="3:29" s="36" customFormat="1">
      <c r="C212" s="375"/>
      <c r="J212" s="373"/>
      <c r="R212" s="373"/>
      <c r="AC212" s="149"/>
    </row>
    <row r="213" spans="3:29" s="36" customFormat="1">
      <c r="C213" s="375"/>
      <c r="J213" s="373"/>
      <c r="R213" s="373"/>
      <c r="AC213" s="149"/>
    </row>
    <row r="214" spans="3:29" s="36" customFormat="1">
      <c r="C214" s="375"/>
      <c r="J214" s="373"/>
      <c r="R214" s="373"/>
      <c r="AC214" s="149"/>
    </row>
    <row r="215" spans="3:29" s="36" customFormat="1">
      <c r="C215" s="375"/>
      <c r="J215" s="373"/>
      <c r="R215" s="373"/>
      <c r="AC215" s="149"/>
    </row>
    <row r="216" spans="3:29" s="36" customFormat="1">
      <c r="C216" s="375"/>
      <c r="J216" s="373"/>
      <c r="R216" s="373"/>
      <c r="AC216" s="149"/>
    </row>
    <row r="217" spans="3:29" s="36" customFormat="1">
      <c r="C217" s="375"/>
      <c r="J217" s="373"/>
      <c r="R217" s="373"/>
      <c r="AC217" s="149"/>
    </row>
    <row r="218" spans="3:29" s="36" customFormat="1">
      <c r="C218" s="375"/>
      <c r="J218" s="373"/>
      <c r="R218" s="373"/>
      <c r="AC218" s="149"/>
    </row>
    <row r="219" spans="3:29" s="36" customFormat="1">
      <c r="C219" s="375"/>
      <c r="J219" s="373"/>
      <c r="R219" s="373"/>
      <c r="AC219" s="149"/>
    </row>
    <row r="220" spans="3:29" s="36" customFormat="1">
      <c r="C220" s="375"/>
      <c r="J220" s="373"/>
      <c r="R220" s="373"/>
      <c r="AC220" s="149"/>
    </row>
    <row r="221" spans="3:29" s="36" customFormat="1">
      <c r="C221" s="375"/>
      <c r="J221" s="373"/>
      <c r="R221" s="373"/>
      <c r="AC221" s="149"/>
    </row>
    <row r="222" spans="3:29" s="36" customFormat="1">
      <c r="C222" s="375"/>
      <c r="J222" s="373"/>
      <c r="R222" s="373"/>
      <c r="AC222" s="149"/>
    </row>
    <row r="223" spans="3:29" s="36" customFormat="1">
      <c r="C223" s="375"/>
      <c r="J223" s="373"/>
      <c r="R223" s="373"/>
      <c r="AC223" s="149"/>
    </row>
    <row r="224" spans="3:29" s="36" customFormat="1">
      <c r="C224" s="375"/>
      <c r="J224" s="373"/>
      <c r="R224" s="373"/>
      <c r="AC224" s="149"/>
    </row>
    <row r="225" spans="3:29" s="36" customFormat="1">
      <c r="C225" s="375"/>
      <c r="J225" s="373"/>
      <c r="R225" s="373"/>
      <c r="AC225" s="149"/>
    </row>
    <row r="226" spans="3:29" s="36" customFormat="1">
      <c r="C226" s="375"/>
      <c r="J226" s="373"/>
      <c r="R226" s="373"/>
      <c r="AC226" s="149"/>
    </row>
    <row r="227" spans="3:29" s="36" customFormat="1">
      <c r="C227" s="375"/>
      <c r="J227" s="373"/>
      <c r="R227" s="373"/>
      <c r="AC227" s="149"/>
    </row>
    <row r="228" spans="3:29" s="36" customFormat="1">
      <c r="C228" s="375"/>
      <c r="J228" s="373"/>
      <c r="R228" s="373"/>
      <c r="AC228" s="149"/>
    </row>
    <row r="229" spans="3:29" s="36" customFormat="1">
      <c r="C229" s="375"/>
      <c r="J229" s="373"/>
      <c r="R229" s="373"/>
      <c r="AC229" s="149"/>
    </row>
    <row r="230" spans="3:29" s="36" customFormat="1">
      <c r="C230" s="375"/>
      <c r="J230" s="373"/>
      <c r="R230" s="373"/>
      <c r="AC230" s="149"/>
    </row>
    <row r="231" spans="3:29" s="36" customFormat="1">
      <c r="C231" s="375"/>
      <c r="J231" s="373"/>
      <c r="R231" s="373"/>
      <c r="AC231" s="149"/>
    </row>
    <row r="232" spans="3:29" s="36" customFormat="1">
      <c r="C232" s="375"/>
      <c r="J232" s="373"/>
      <c r="R232" s="373"/>
      <c r="AC232" s="149"/>
    </row>
    <row r="233" spans="3:29" s="36" customFormat="1">
      <c r="C233" s="375"/>
      <c r="J233" s="373"/>
      <c r="R233" s="373"/>
      <c r="AC233" s="149"/>
    </row>
    <row r="234" spans="3:29" s="36" customFormat="1">
      <c r="C234" s="375"/>
      <c r="J234" s="373"/>
      <c r="R234" s="373"/>
      <c r="AC234" s="149"/>
    </row>
    <row r="235" spans="3:29" s="36" customFormat="1">
      <c r="C235" s="375"/>
      <c r="J235" s="373"/>
      <c r="R235" s="373"/>
      <c r="AC235" s="149"/>
    </row>
    <row r="236" spans="3:29" s="36" customFormat="1">
      <c r="C236" s="375"/>
      <c r="J236" s="373"/>
      <c r="R236" s="373"/>
      <c r="AC236" s="149"/>
    </row>
    <row r="237" spans="3:29" s="36" customFormat="1">
      <c r="C237" s="375"/>
      <c r="J237" s="373"/>
      <c r="R237" s="373"/>
      <c r="AC237" s="149"/>
    </row>
    <row r="238" spans="3:29" s="36" customFormat="1">
      <c r="C238" s="375"/>
      <c r="J238" s="373"/>
      <c r="R238" s="373"/>
      <c r="AC238" s="149"/>
    </row>
    <row r="239" spans="3:29" s="36" customFormat="1">
      <c r="C239" s="375"/>
      <c r="J239" s="373"/>
      <c r="R239" s="373"/>
      <c r="AC239" s="149"/>
    </row>
    <row r="240" spans="3:29" s="36" customFormat="1">
      <c r="C240" s="375"/>
      <c r="J240" s="373"/>
      <c r="R240" s="373"/>
      <c r="AC240" s="149"/>
    </row>
    <row r="241" spans="3:29" s="36" customFormat="1">
      <c r="C241" s="375"/>
      <c r="J241" s="373"/>
      <c r="R241" s="373"/>
      <c r="AC241" s="149"/>
    </row>
    <row r="242" spans="3:29" s="36" customFormat="1">
      <c r="C242" s="375"/>
      <c r="J242" s="373"/>
      <c r="R242" s="373"/>
      <c r="AC242" s="149"/>
    </row>
    <row r="243" spans="3:29" s="36" customFormat="1">
      <c r="C243" s="375"/>
      <c r="J243" s="373"/>
      <c r="R243" s="373"/>
      <c r="AC243" s="149"/>
    </row>
    <row r="244" spans="3:29" s="36" customFormat="1">
      <c r="C244" s="375"/>
      <c r="J244" s="373"/>
      <c r="R244" s="373"/>
      <c r="AC244" s="149"/>
    </row>
    <row r="245" spans="3:29" s="36" customFormat="1">
      <c r="C245" s="375"/>
      <c r="J245" s="373"/>
      <c r="R245" s="373"/>
      <c r="AC245" s="149"/>
    </row>
    <row r="246" spans="3:29" s="36" customFormat="1">
      <c r="C246" s="375"/>
      <c r="J246" s="373"/>
      <c r="R246" s="373"/>
      <c r="AC246" s="149"/>
    </row>
    <row r="247" spans="3:29" s="36" customFormat="1">
      <c r="C247" s="375"/>
      <c r="J247" s="373"/>
      <c r="R247" s="373"/>
      <c r="AC247" s="149"/>
    </row>
    <row r="248" spans="3:29" s="36" customFormat="1">
      <c r="C248" s="375"/>
      <c r="J248" s="373"/>
      <c r="R248" s="373"/>
      <c r="AC248" s="149"/>
    </row>
    <row r="249" spans="3:29" s="36" customFormat="1">
      <c r="C249" s="375"/>
      <c r="J249" s="373"/>
      <c r="R249" s="373"/>
      <c r="AC249" s="149"/>
    </row>
    <row r="250" spans="3:29" s="36" customFormat="1">
      <c r="C250" s="375"/>
      <c r="J250" s="373"/>
      <c r="R250" s="373"/>
      <c r="AC250" s="149"/>
    </row>
    <row r="251" spans="3:29" s="36" customFormat="1">
      <c r="C251" s="375"/>
      <c r="J251" s="373"/>
      <c r="R251" s="373"/>
      <c r="AC251" s="149"/>
    </row>
    <row r="252" spans="3:29" s="36" customFormat="1">
      <c r="C252" s="375"/>
      <c r="J252" s="373"/>
      <c r="R252" s="373"/>
      <c r="AC252" s="149"/>
    </row>
    <row r="253" spans="3:29" s="36" customFormat="1">
      <c r="C253" s="375"/>
      <c r="J253" s="373"/>
      <c r="R253" s="373"/>
      <c r="AC253" s="149"/>
    </row>
    <row r="254" spans="3:29" s="36" customFormat="1">
      <c r="C254" s="375"/>
      <c r="J254" s="373"/>
      <c r="R254" s="373"/>
      <c r="AC254" s="149"/>
    </row>
    <row r="255" spans="3:29" s="36" customFormat="1">
      <c r="C255" s="375"/>
      <c r="J255" s="373"/>
      <c r="R255" s="373"/>
      <c r="AC255" s="149"/>
    </row>
    <row r="256" spans="3:29" s="36" customFormat="1">
      <c r="C256" s="375"/>
      <c r="J256" s="373"/>
      <c r="R256" s="373"/>
      <c r="AC256" s="149"/>
    </row>
    <row r="257" spans="3:29" s="36" customFormat="1">
      <c r="C257" s="375"/>
      <c r="J257" s="373"/>
      <c r="R257" s="373"/>
      <c r="AC257" s="149"/>
    </row>
    <row r="258" spans="3:29" s="36" customFormat="1">
      <c r="C258" s="375"/>
      <c r="J258" s="373"/>
      <c r="R258" s="373"/>
      <c r="AC258" s="149"/>
    </row>
    <row r="259" spans="3:29" s="36" customFormat="1">
      <c r="C259" s="375"/>
      <c r="J259" s="373"/>
      <c r="R259" s="373"/>
      <c r="AC259" s="149"/>
    </row>
    <row r="260" spans="3:29" s="36" customFormat="1">
      <c r="C260" s="375"/>
      <c r="J260" s="373"/>
      <c r="R260" s="373"/>
      <c r="AC260" s="149"/>
    </row>
    <row r="261" spans="3:29" s="36" customFormat="1">
      <c r="C261" s="375"/>
      <c r="J261" s="373"/>
      <c r="R261" s="373"/>
      <c r="AC261" s="149"/>
    </row>
    <row r="262" spans="3:29" s="36" customFormat="1">
      <c r="C262" s="375"/>
      <c r="J262" s="373"/>
      <c r="R262" s="373"/>
      <c r="AC262" s="149"/>
    </row>
    <row r="263" spans="3:29" s="36" customFormat="1">
      <c r="C263" s="375"/>
      <c r="J263" s="373"/>
      <c r="R263" s="373"/>
      <c r="AC263" s="149"/>
    </row>
    <row r="264" spans="3:29" s="36" customFormat="1">
      <c r="C264" s="375"/>
      <c r="J264" s="373"/>
      <c r="R264" s="373"/>
      <c r="AC264" s="149"/>
    </row>
    <row r="265" spans="3:29" s="36" customFormat="1">
      <c r="C265" s="375"/>
      <c r="J265" s="373"/>
      <c r="R265" s="373"/>
      <c r="AC265" s="149"/>
    </row>
    <row r="266" spans="3:29" s="36" customFormat="1">
      <c r="C266" s="375"/>
      <c r="J266" s="373"/>
      <c r="R266" s="373"/>
      <c r="AC266" s="149"/>
    </row>
    <row r="267" spans="3:29" s="36" customFormat="1">
      <c r="C267" s="375"/>
      <c r="J267" s="373"/>
      <c r="R267" s="373"/>
      <c r="AC267" s="149"/>
    </row>
    <row r="268" spans="3:29" s="36" customFormat="1">
      <c r="C268" s="375"/>
      <c r="J268" s="373"/>
      <c r="R268" s="373"/>
      <c r="AC268" s="149"/>
    </row>
    <row r="269" spans="3:29" s="36" customFormat="1">
      <c r="C269" s="375"/>
      <c r="J269" s="373"/>
      <c r="R269" s="373"/>
      <c r="AC269" s="149"/>
    </row>
    <row r="270" spans="3:29" s="36" customFormat="1">
      <c r="C270" s="375"/>
      <c r="J270" s="373"/>
      <c r="R270" s="373"/>
      <c r="AC270" s="149"/>
    </row>
    <row r="271" spans="3:29" s="36" customFormat="1">
      <c r="C271" s="375"/>
      <c r="J271" s="373"/>
      <c r="R271" s="373"/>
      <c r="AC271" s="149"/>
    </row>
    <row r="272" spans="3:29" s="36" customFormat="1">
      <c r="C272" s="375"/>
      <c r="J272" s="373"/>
      <c r="R272" s="373"/>
      <c r="AC272" s="149"/>
    </row>
    <row r="273" spans="3:29" s="36" customFormat="1">
      <c r="C273" s="375"/>
      <c r="J273" s="373"/>
      <c r="R273" s="373"/>
      <c r="AC273" s="149"/>
    </row>
    <row r="274" spans="3:29" s="36" customFormat="1">
      <c r="C274" s="375"/>
      <c r="J274" s="373"/>
      <c r="R274" s="373"/>
      <c r="AC274" s="149"/>
    </row>
    <row r="275" spans="3:29" s="36" customFormat="1">
      <c r="C275" s="375"/>
      <c r="J275" s="373"/>
      <c r="R275" s="373"/>
      <c r="AC275" s="149"/>
    </row>
    <row r="276" spans="3:29" s="36" customFormat="1">
      <c r="C276" s="375"/>
      <c r="J276" s="373"/>
      <c r="R276" s="373"/>
      <c r="AC276" s="149"/>
    </row>
    <row r="277" spans="3:29" s="36" customFormat="1">
      <c r="C277" s="375"/>
      <c r="J277" s="373"/>
      <c r="R277" s="373"/>
      <c r="AC277" s="149"/>
    </row>
    <row r="278" spans="3:29" s="36" customFormat="1">
      <c r="C278" s="375"/>
      <c r="J278" s="373"/>
      <c r="R278" s="373"/>
      <c r="AC278" s="149"/>
    </row>
    <row r="279" spans="3:29" s="36" customFormat="1">
      <c r="C279" s="375"/>
      <c r="J279" s="373"/>
      <c r="R279" s="373"/>
      <c r="AC279" s="149"/>
    </row>
    <row r="280" spans="3:29" s="36" customFormat="1">
      <c r="C280" s="375"/>
      <c r="J280" s="373"/>
      <c r="R280" s="373"/>
      <c r="AC280" s="149"/>
    </row>
    <row r="281" spans="3:29" s="36" customFormat="1">
      <c r="C281" s="375"/>
      <c r="J281" s="373"/>
      <c r="R281" s="373"/>
      <c r="AC281" s="149"/>
    </row>
    <row r="282" spans="3:29" s="36" customFormat="1">
      <c r="C282" s="375"/>
      <c r="J282" s="373"/>
      <c r="R282" s="373"/>
      <c r="AC282" s="149"/>
    </row>
    <row r="283" spans="3:29" s="36" customFormat="1">
      <c r="C283" s="375"/>
      <c r="J283" s="373"/>
      <c r="R283" s="373"/>
      <c r="AC283" s="149"/>
    </row>
    <row r="284" spans="3:29" s="36" customFormat="1">
      <c r="C284" s="375"/>
      <c r="J284" s="373"/>
      <c r="R284" s="373"/>
      <c r="AC284" s="149"/>
    </row>
    <row r="285" spans="3:29" s="36" customFormat="1">
      <c r="C285" s="375"/>
      <c r="J285" s="373"/>
      <c r="R285" s="373"/>
      <c r="AC285" s="149"/>
    </row>
    <row r="286" spans="3:29" s="36" customFormat="1">
      <c r="C286" s="375"/>
      <c r="J286" s="373"/>
      <c r="R286" s="373"/>
      <c r="AC286" s="149"/>
    </row>
    <row r="287" spans="3:29" s="36" customFormat="1">
      <c r="C287" s="375"/>
      <c r="J287" s="373"/>
      <c r="R287" s="373"/>
      <c r="AC287" s="149"/>
    </row>
    <row r="288" spans="3:29" s="36" customFormat="1">
      <c r="C288" s="375"/>
      <c r="J288" s="373"/>
      <c r="R288" s="373"/>
      <c r="AC288" s="149"/>
    </row>
    <row r="289" spans="3:29" s="36" customFormat="1">
      <c r="C289" s="375"/>
      <c r="J289" s="373"/>
      <c r="R289" s="373"/>
      <c r="AC289" s="149"/>
    </row>
    <row r="290" spans="3:29" s="36" customFormat="1">
      <c r="C290" s="375"/>
      <c r="J290" s="373"/>
      <c r="R290" s="373"/>
      <c r="AC290" s="149"/>
    </row>
    <row r="291" spans="3:29" s="36" customFormat="1">
      <c r="C291" s="375"/>
      <c r="J291" s="373"/>
      <c r="R291" s="373"/>
      <c r="AC291" s="149"/>
    </row>
    <row r="292" spans="3:29" s="36" customFormat="1">
      <c r="C292" s="375"/>
      <c r="J292" s="373"/>
      <c r="R292" s="373"/>
      <c r="AC292" s="149"/>
    </row>
    <row r="293" spans="3:29" s="36" customFormat="1">
      <c r="C293" s="375"/>
      <c r="J293" s="373"/>
      <c r="R293" s="373"/>
      <c r="AC293" s="149"/>
    </row>
    <row r="294" spans="3:29" s="36" customFormat="1">
      <c r="C294" s="375"/>
      <c r="J294" s="373"/>
      <c r="R294" s="373"/>
      <c r="AC294" s="149"/>
    </row>
    <row r="295" spans="3:29" s="36" customFormat="1">
      <c r="C295" s="375"/>
      <c r="J295" s="373"/>
      <c r="R295" s="373"/>
      <c r="AC295" s="149"/>
    </row>
    <row r="296" spans="3:29" s="36" customFormat="1">
      <c r="C296" s="375"/>
      <c r="J296" s="373"/>
      <c r="R296" s="373"/>
      <c r="AC296" s="149"/>
    </row>
    <row r="297" spans="3:29" s="36" customFormat="1">
      <c r="C297" s="375"/>
      <c r="J297" s="373"/>
      <c r="R297" s="373"/>
      <c r="AC297" s="149"/>
    </row>
    <row r="298" spans="3:29" s="36" customFormat="1">
      <c r="C298" s="375"/>
      <c r="J298" s="373"/>
      <c r="R298" s="373"/>
      <c r="AC298" s="149"/>
    </row>
    <row r="299" spans="3:29" s="36" customFormat="1">
      <c r="C299" s="375"/>
      <c r="J299" s="373"/>
      <c r="R299" s="373"/>
      <c r="AC299" s="149"/>
    </row>
    <row r="300" spans="3:29" s="36" customFormat="1">
      <c r="C300" s="375"/>
      <c r="J300" s="373"/>
      <c r="R300" s="373"/>
      <c r="AC300" s="149"/>
    </row>
    <row r="301" spans="3:29" s="36" customFormat="1">
      <c r="C301" s="375"/>
      <c r="J301" s="373"/>
      <c r="R301" s="373"/>
      <c r="AC301" s="149"/>
    </row>
    <row r="302" spans="3:29" s="36" customFormat="1">
      <c r="C302" s="375"/>
      <c r="J302" s="373"/>
      <c r="R302" s="373"/>
      <c r="AC302" s="149"/>
    </row>
    <row r="303" spans="3:29" s="36" customFormat="1">
      <c r="C303" s="375"/>
      <c r="J303" s="373"/>
      <c r="R303" s="373"/>
      <c r="AC303" s="149"/>
    </row>
    <row r="304" spans="3:29" s="36" customFormat="1">
      <c r="C304" s="375"/>
      <c r="J304" s="373"/>
      <c r="R304" s="373"/>
      <c r="AC304" s="149"/>
    </row>
    <row r="305" spans="3:29" s="36" customFormat="1">
      <c r="C305" s="375"/>
      <c r="J305" s="373"/>
      <c r="R305" s="373"/>
      <c r="AC305" s="149"/>
    </row>
    <row r="306" spans="3:29" s="36" customFormat="1">
      <c r="C306" s="375"/>
      <c r="J306" s="373"/>
      <c r="R306" s="373"/>
      <c r="AC306" s="149"/>
    </row>
    <row r="307" spans="3:29" s="36" customFormat="1">
      <c r="C307" s="375"/>
      <c r="J307" s="373"/>
      <c r="R307" s="373"/>
      <c r="AC307" s="149"/>
    </row>
    <row r="308" spans="3:29" s="36" customFormat="1">
      <c r="C308" s="375"/>
      <c r="J308" s="373"/>
      <c r="R308" s="373"/>
      <c r="AC308" s="149"/>
    </row>
    <row r="309" spans="3:29" s="36" customFormat="1">
      <c r="C309" s="375"/>
      <c r="J309" s="373"/>
      <c r="R309" s="373"/>
      <c r="AC309" s="149"/>
    </row>
    <row r="310" spans="3:29" s="36" customFormat="1">
      <c r="C310" s="375"/>
      <c r="J310" s="373"/>
      <c r="R310" s="373"/>
      <c r="AC310" s="149"/>
    </row>
    <row r="311" spans="3:29" s="36" customFormat="1">
      <c r="C311" s="375"/>
      <c r="J311" s="373"/>
      <c r="R311" s="373"/>
      <c r="AC311" s="149"/>
    </row>
    <row r="312" spans="3:29" s="36" customFormat="1">
      <c r="C312" s="375"/>
      <c r="J312" s="373"/>
      <c r="R312" s="373"/>
      <c r="AC312" s="149"/>
    </row>
    <row r="313" spans="3:29" s="36" customFormat="1">
      <c r="C313" s="375"/>
      <c r="J313" s="373"/>
      <c r="R313" s="373"/>
      <c r="AC313" s="149"/>
    </row>
    <row r="314" spans="3:29" s="36" customFormat="1">
      <c r="C314" s="375"/>
      <c r="J314" s="373"/>
      <c r="R314" s="373"/>
      <c r="AC314" s="149"/>
    </row>
    <row r="315" spans="3:29" s="36" customFormat="1">
      <c r="C315" s="375"/>
      <c r="J315" s="373"/>
      <c r="R315" s="373"/>
      <c r="AC315" s="149"/>
    </row>
    <row r="316" spans="3:29" s="36" customFormat="1">
      <c r="C316" s="375"/>
      <c r="J316" s="373"/>
      <c r="R316" s="373"/>
      <c r="AC316" s="149"/>
    </row>
    <row r="317" spans="3:29" s="36" customFormat="1">
      <c r="C317" s="375"/>
      <c r="J317" s="373"/>
      <c r="R317" s="373"/>
      <c r="AC317" s="149"/>
    </row>
    <row r="318" spans="3:29" s="36" customFormat="1">
      <c r="C318" s="375"/>
      <c r="J318" s="373"/>
      <c r="R318" s="373"/>
      <c r="AC318" s="149"/>
    </row>
    <row r="319" spans="3:29" s="36" customFormat="1">
      <c r="C319" s="375"/>
      <c r="J319" s="373"/>
      <c r="R319" s="373"/>
      <c r="AC319" s="149"/>
    </row>
    <row r="320" spans="3:29" s="36" customFormat="1">
      <c r="C320" s="375"/>
      <c r="J320" s="373"/>
      <c r="R320" s="373"/>
      <c r="AC320" s="149"/>
    </row>
    <row r="321" spans="3:29" s="36" customFormat="1">
      <c r="C321" s="375"/>
      <c r="J321" s="373"/>
      <c r="R321" s="373"/>
      <c r="AC321" s="149"/>
    </row>
    <row r="322" spans="3:29" s="36" customFormat="1">
      <c r="C322" s="375"/>
      <c r="J322" s="373"/>
      <c r="R322" s="373"/>
      <c r="AC322" s="149"/>
    </row>
    <row r="323" spans="3:29" s="36" customFormat="1">
      <c r="C323" s="375"/>
      <c r="J323" s="373"/>
      <c r="R323" s="373"/>
      <c r="AC323" s="149"/>
    </row>
    <row r="324" spans="3:29" s="36" customFormat="1">
      <c r="C324" s="375"/>
      <c r="J324" s="373"/>
      <c r="R324" s="373"/>
      <c r="AC324" s="149"/>
    </row>
    <row r="325" spans="3:29" s="36" customFormat="1">
      <c r="C325" s="375"/>
      <c r="J325" s="373"/>
      <c r="R325" s="373"/>
      <c r="AC325" s="149"/>
    </row>
    <row r="326" spans="3:29" s="36" customFormat="1">
      <c r="C326" s="375"/>
      <c r="J326" s="373"/>
      <c r="R326" s="373"/>
      <c r="AC326" s="149"/>
    </row>
    <row r="327" spans="3:29" s="36" customFormat="1">
      <c r="C327" s="375"/>
      <c r="J327" s="373"/>
      <c r="R327" s="373"/>
      <c r="AC327" s="149"/>
    </row>
    <row r="328" spans="3:29" s="36" customFormat="1">
      <c r="C328" s="375"/>
      <c r="J328" s="373"/>
      <c r="R328" s="373"/>
      <c r="AC328" s="149"/>
    </row>
    <row r="329" spans="3:29" s="36" customFormat="1">
      <c r="C329" s="375"/>
      <c r="J329" s="373"/>
      <c r="R329" s="373"/>
      <c r="AC329" s="149"/>
    </row>
    <row r="330" spans="3:29" s="36" customFormat="1">
      <c r="C330" s="375"/>
      <c r="J330" s="373"/>
      <c r="R330" s="373"/>
      <c r="AC330" s="149"/>
    </row>
    <row r="331" spans="3:29" s="36" customFormat="1">
      <c r="C331" s="375"/>
      <c r="J331" s="373"/>
      <c r="R331" s="373"/>
      <c r="AC331" s="149"/>
    </row>
    <row r="332" spans="3:29" s="36" customFormat="1">
      <c r="C332" s="375"/>
      <c r="J332" s="373"/>
      <c r="R332" s="373"/>
      <c r="AC332" s="149"/>
    </row>
    <row r="333" spans="3:29" s="36" customFormat="1">
      <c r="C333" s="375"/>
      <c r="J333" s="373"/>
      <c r="R333" s="373"/>
      <c r="AC333" s="149"/>
    </row>
    <row r="334" spans="3:29" s="36" customFormat="1">
      <c r="C334" s="375"/>
      <c r="J334" s="373"/>
      <c r="R334" s="373"/>
      <c r="AC334" s="149"/>
    </row>
    <row r="335" spans="3:29" s="36" customFormat="1">
      <c r="C335" s="375"/>
      <c r="J335" s="373"/>
      <c r="R335" s="373"/>
      <c r="AC335" s="149"/>
    </row>
    <row r="336" spans="3:29" s="36" customFormat="1">
      <c r="C336" s="375"/>
      <c r="J336" s="373"/>
      <c r="R336" s="373"/>
      <c r="AC336" s="149"/>
    </row>
    <row r="337" spans="3:29" s="36" customFormat="1">
      <c r="C337" s="375"/>
      <c r="J337" s="373"/>
      <c r="R337" s="373"/>
      <c r="AC337" s="149"/>
    </row>
    <row r="338" spans="3:29" s="36" customFormat="1">
      <c r="C338" s="375"/>
      <c r="J338" s="373"/>
      <c r="R338" s="373"/>
      <c r="AC338" s="149"/>
    </row>
    <row r="339" spans="3:29" s="36" customFormat="1">
      <c r="C339" s="375"/>
      <c r="J339" s="373"/>
      <c r="R339" s="373"/>
      <c r="AC339" s="149"/>
    </row>
    <row r="340" spans="3:29" s="36" customFormat="1">
      <c r="C340" s="375"/>
      <c r="J340" s="373"/>
      <c r="R340" s="373"/>
      <c r="AC340" s="149"/>
    </row>
    <row r="341" spans="3:29" s="36" customFormat="1">
      <c r="C341" s="375"/>
      <c r="J341" s="373"/>
      <c r="R341" s="373"/>
      <c r="AC341" s="149"/>
    </row>
    <row r="342" spans="3:29" s="36" customFormat="1">
      <c r="C342" s="375"/>
      <c r="J342" s="373"/>
      <c r="R342" s="373"/>
      <c r="AC342" s="149"/>
    </row>
    <row r="343" spans="3:29" s="36" customFormat="1">
      <c r="C343" s="375"/>
      <c r="J343" s="373"/>
      <c r="R343" s="373"/>
      <c r="AC343" s="149"/>
    </row>
    <row r="344" spans="3:29" s="36" customFormat="1">
      <c r="C344" s="375"/>
      <c r="J344" s="373"/>
      <c r="R344" s="373"/>
      <c r="AC344" s="149"/>
    </row>
    <row r="345" spans="3:29" s="36" customFormat="1">
      <c r="C345" s="375"/>
      <c r="J345" s="373"/>
      <c r="R345" s="373"/>
      <c r="AC345" s="149"/>
    </row>
    <row r="346" spans="3:29" s="36" customFormat="1">
      <c r="C346" s="375"/>
      <c r="J346" s="373"/>
      <c r="R346" s="373"/>
      <c r="AC346" s="149"/>
    </row>
    <row r="347" spans="3:29" s="36" customFormat="1">
      <c r="C347" s="375"/>
      <c r="J347" s="373"/>
      <c r="R347" s="373"/>
      <c r="AC347" s="149"/>
    </row>
    <row r="348" spans="3:29" s="36" customFormat="1">
      <c r="C348" s="375"/>
      <c r="J348" s="373"/>
      <c r="R348" s="373"/>
      <c r="AC348" s="149"/>
    </row>
    <row r="349" spans="3:29" s="36" customFormat="1">
      <c r="C349" s="375"/>
      <c r="J349" s="373"/>
      <c r="R349" s="373"/>
      <c r="AC349" s="149"/>
    </row>
    <row r="350" spans="3:29" s="36" customFormat="1">
      <c r="C350" s="375"/>
      <c r="J350" s="373"/>
      <c r="R350" s="373"/>
      <c r="AC350" s="149"/>
    </row>
    <row r="351" spans="3:29" s="36" customFormat="1">
      <c r="C351" s="375"/>
      <c r="J351" s="373"/>
      <c r="R351" s="373"/>
      <c r="AC351" s="149"/>
    </row>
    <row r="352" spans="3:29" s="36" customFormat="1">
      <c r="C352" s="375"/>
      <c r="J352" s="373"/>
      <c r="R352" s="373"/>
      <c r="AC352" s="149"/>
    </row>
    <row r="353" spans="3:29" s="36" customFormat="1">
      <c r="C353" s="375"/>
      <c r="J353" s="373"/>
      <c r="R353" s="373"/>
      <c r="AC353" s="149"/>
    </row>
    <row r="354" spans="3:29" s="36" customFormat="1">
      <c r="C354" s="375"/>
      <c r="J354" s="373"/>
      <c r="R354" s="373"/>
      <c r="AC354" s="149"/>
    </row>
    <row r="355" spans="3:29" s="36" customFormat="1">
      <c r="C355" s="375"/>
      <c r="J355" s="373"/>
      <c r="R355" s="373"/>
      <c r="AC355" s="149"/>
    </row>
    <row r="356" spans="3:29" s="36" customFormat="1">
      <c r="C356" s="375"/>
      <c r="J356" s="373"/>
      <c r="R356" s="373"/>
      <c r="AC356" s="149"/>
    </row>
    <row r="357" spans="3:29" s="36" customFormat="1">
      <c r="C357" s="375"/>
      <c r="J357" s="373"/>
      <c r="R357" s="373"/>
      <c r="AC357" s="149"/>
    </row>
    <row r="358" spans="3:29" s="36" customFormat="1">
      <c r="C358" s="375"/>
      <c r="J358" s="373"/>
      <c r="R358" s="373"/>
      <c r="AC358" s="149"/>
    </row>
    <row r="359" spans="3:29" s="36" customFormat="1">
      <c r="C359" s="375"/>
      <c r="J359" s="373"/>
      <c r="R359" s="373"/>
      <c r="AC359" s="149"/>
    </row>
    <row r="360" spans="3:29" s="36" customFormat="1">
      <c r="C360" s="375"/>
      <c r="J360" s="373"/>
      <c r="R360" s="373"/>
      <c r="AC360" s="149"/>
    </row>
    <row r="361" spans="3:29" s="36" customFormat="1">
      <c r="C361" s="375"/>
      <c r="J361" s="373"/>
      <c r="R361" s="373"/>
      <c r="AC361" s="149"/>
    </row>
    <row r="362" spans="3:29" s="36" customFormat="1">
      <c r="C362" s="375"/>
      <c r="J362" s="373"/>
      <c r="R362" s="373"/>
      <c r="AC362" s="149"/>
    </row>
    <row r="363" spans="3:29" s="36" customFormat="1">
      <c r="C363" s="375"/>
      <c r="J363" s="373"/>
      <c r="R363" s="373"/>
      <c r="AC363" s="149"/>
    </row>
    <row r="364" spans="3:29" s="36" customFormat="1">
      <c r="C364" s="375"/>
      <c r="J364" s="373"/>
      <c r="R364" s="373"/>
      <c r="AC364" s="149"/>
    </row>
    <row r="365" spans="3:29" s="36" customFormat="1">
      <c r="C365" s="375"/>
      <c r="J365" s="373"/>
      <c r="R365" s="373"/>
      <c r="AC365" s="149"/>
    </row>
    <row r="366" spans="3:29" s="36" customFormat="1">
      <c r="C366" s="375"/>
      <c r="J366" s="373"/>
      <c r="R366" s="373"/>
      <c r="AC366" s="149"/>
    </row>
    <row r="367" spans="3:29" s="36" customFormat="1">
      <c r="C367" s="375"/>
      <c r="J367" s="373"/>
      <c r="R367" s="373"/>
      <c r="AC367" s="149"/>
    </row>
    <row r="368" spans="3:29" s="36" customFormat="1">
      <c r="C368" s="375"/>
      <c r="J368" s="373"/>
      <c r="R368" s="373"/>
      <c r="AC368" s="149"/>
    </row>
    <row r="369" spans="3:29" s="36" customFormat="1">
      <c r="C369" s="375"/>
      <c r="J369" s="373"/>
      <c r="R369" s="373"/>
      <c r="AC369" s="149"/>
    </row>
    <row r="370" spans="3:29" s="36" customFormat="1">
      <c r="C370" s="375"/>
      <c r="J370" s="373"/>
      <c r="R370" s="373"/>
      <c r="AC370" s="149"/>
    </row>
    <row r="371" spans="3:29" s="36" customFormat="1">
      <c r="C371" s="375"/>
      <c r="J371" s="373"/>
      <c r="R371" s="373"/>
      <c r="AC371" s="149"/>
    </row>
    <row r="372" spans="3:29" s="36" customFormat="1">
      <c r="C372" s="375"/>
      <c r="J372" s="373"/>
      <c r="R372" s="373"/>
      <c r="AC372" s="149"/>
    </row>
    <row r="373" spans="3:29" s="36" customFormat="1">
      <c r="C373" s="375"/>
      <c r="J373" s="373"/>
      <c r="R373" s="373"/>
      <c r="AC373" s="149"/>
    </row>
    <row r="374" spans="3:29" s="36" customFormat="1">
      <c r="C374" s="375"/>
      <c r="J374" s="373"/>
      <c r="R374" s="373"/>
      <c r="AC374" s="149"/>
    </row>
    <row r="375" spans="3:29" s="36" customFormat="1">
      <c r="C375" s="375"/>
      <c r="J375" s="373"/>
      <c r="R375" s="373"/>
      <c r="AC375" s="149"/>
    </row>
    <row r="376" spans="3:29" s="36" customFormat="1">
      <c r="C376" s="375"/>
      <c r="J376" s="373"/>
      <c r="R376" s="373"/>
      <c r="AC376" s="149"/>
    </row>
    <row r="377" spans="3:29" s="36" customFormat="1">
      <c r="C377" s="375"/>
      <c r="J377" s="373"/>
      <c r="R377" s="373"/>
      <c r="AC377" s="149"/>
    </row>
    <row r="378" spans="3:29" s="36" customFormat="1">
      <c r="C378" s="375"/>
      <c r="J378" s="373"/>
      <c r="R378" s="373"/>
      <c r="AC378" s="149"/>
    </row>
    <row r="379" spans="3:29" s="36" customFormat="1">
      <c r="C379" s="375"/>
      <c r="J379" s="373"/>
      <c r="R379" s="373"/>
      <c r="AC379" s="149"/>
    </row>
    <row r="380" spans="3:29" s="36" customFormat="1">
      <c r="C380" s="375"/>
      <c r="J380" s="373"/>
      <c r="R380" s="373"/>
      <c r="AC380" s="149"/>
    </row>
    <row r="381" spans="3:29" s="36" customFormat="1">
      <c r="C381" s="375"/>
      <c r="J381" s="373"/>
      <c r="R381" s="373"/>
      <c r="AC381" s="149"/>
    </row>
    <row r="382" spans="3:29" s="36" customFormat="1">
      <c r="C382" s="375"/>
      <c r="J382" s="373"/>
      <c r="R382" s="373"/>
      <c r="AC382" s="149"/>
    </row>
    <row r="383" spans="3:29" s="36" customFormat="1">
      <c r="C383" s="375"/>
      <c r="J383" s="373"/>
      <c r="R383" s="373"/>
      <c r="AC383" s="149"/>
    </row>
    <row r="384" spans="3:29" s="36" customFormat="1">
      <c r="C384" s="375"/>
      <c r="J384" s="373"/>
      <c r="R384" s="373"/>
      <c r="AC384" s="149"/>
    </row>
    <row r="385" spans="3:29" s="36" customFormat="1">
      <c r="C385" s="375"/>
      <c r="J385" s="373"/>
      <c r="R385" s="373"/>
      <c r="AC385" s="149"/>
    </row>
    <row r="386" spans="3:29" s="36" customFormat="1">
      <c r="C386" s="375"/>
      <c r="J386" s="373"/>
      <c r="R386" s="373"/>
      <c r="AC386" s="149"/>
    </row>
    <row r="387" spans="3:29" s="36" customFormat="1">
      <c r="C387" s="375"/>
      <c r="J387" s="373"/>
      <c r="R387" s="373"/>
      <c r="AC387" s="149"/>
    </row>
    <row r="388" spans="3:29" s="36" customFormat="1">
      <c r="C388" s="375"/>
      <c r="J388" s="373"/>
      <c r="R388" s="373"/>
      <c r="AC388" s="149"/>
    </row>
    <row r="389" spans="3:29" s="36" customFormat="1">
      <c r="C389" s="375"/>
      <c r="J389" s="373"/>
      <c r="R389" s="373"/>
      <c r="AC389" s="149"/>
    </row>
    <row r="390" spans="3:29" s="36" customFormat="1">
      <c r="C390" s="375"/>
      <c r="J390" s="373"/>
      <c r="R390" s="373"/>
      <c r="AC390" s="149"/>
    </row>
    <row r="391" spans="3:29" s="36" customFormat="1">
      <c r="C391" s="375"/>
      <c r="J391" s="373"/>
      <c r="R391" s="373"/>
      <c r="AC391" s="149"/>
    </row>
    <row r="392" spans="3:29" s="36" customFormat="1">
      <c r="C392" s="375"/>
      <c r="J392" s="373"/>
      <c r="R392" s="373"/>
      <c r="AC392" s="149"/>
    </row>
    <row r="393" spans="3:29" s="36" customFormat="1">
      <c r="C393" s="375"/>
      <c r="J393" s="373"/>
      <c r="R393" s="373"/>
      <c r="AC393" s="149"/>
    </row>
    <row r="394" spans="3:29" s="36" customFormat="1">
      <c r="C394" s="375"/>
      <c r="J394" s="373"/>
      <c r="R394" s="373"/>
      <c r="AC394" s="149"/>
    </row>
    <row r="395" spans="3:29" s="36" customFormat="1">
      <c r="C395" s="375"/>
      <c r="J395" s="373"/>
      <c r="R395" s="373"/>
      <c r="AC395" s="149"/>
    </row>
    <row r="396" spans="3:29" s="36" customFormat="1">
      <c r="C396" s="375"/>
      <c r="J396" s="373"/>
      <c r="R396" s="373"/>
      <c r="AC396" s="149"/>
    </row>
    <row r="397" spans="3:29" s="36" customFormat="1">
      <c r="C397" s="375"/>
      <c r="J397" s="373"/>
      <c r="R397" s="373"/>
      <c r="AC397" s="149"/>
    </row>
    <row r="398" spans="3:29" s="36" customFormat="1">
      <c r="C398" s="375"/>
      <c r="J398" s="373"/>
      <c r="R398" s="373"/>
      <c r="AC398" s="149"/>
    </row>
    <row r="399" spans="3:29" s="36" customFormat="1">
      <c r="C399" s="375"/>
      <c r="J399" s="373"/>
      <c r="R399" s="373"/>
      <c r="AC399" s="149"/>
    </row>
    <row r="400" spans="3:29" s="36" customFormat="1">
      <c r="C400" s="375"/>
      <c r="J400" s="373"/>
      <c r="R400" s="373"/>
      <c r="AC400" s="149"/>
    </row>
    <row r="401" spans="3:29" s="36" customFormat="1">
      <c r="C401" s="375"/>
      <c r="J401" s="373"/>
      <c r="R401" s="373"/>
      <c r="AC401" s="149"/>
    </row>
    <row r="402" spans="3:29" s="36" customFormat="1">
      <c r="C402" s="375"/>
      <c r="J402" s="373"/>
      <c r="R402" s="373"/>
      <c r="AC402" s="149"/>
    </row>
    <row r="403" spans="3:29" s="36" customFormat="1">
      <c r="C403" s="375"/>
      <c r="J403" s="373"/>
      <c r="R403" s="373"/>
      <c r="AC403" s="149"/>
    </row>
    <row r="404" spans="3:29" s="36" customFormat="1">
      <c r="C404" s="375"/>
      <c r="J404" s="373"/>
      <c r="R404" s="373"/>
      <c r="AC404" s="149"/>
    </row>
    <row r="405" spans="3:29" s="36" customFormat="1">
      <c r="C405" s="375"/>
      <c r="J405" s="373"/>
      <c r="R405" s="373"/>
      <c r="AC405" s="149"/>
    </row>
    <row r="406" spans="3:29" s="36" customFormat="1">
      <c r="C406" s="375"/>
      <c r="J406" s="373"/>
      <c r="R406" s="373"/>
      <c r="AC406" s="149"/>
    </row>
    <row r="407" spans="3:29" s="36" customFormat="1">
      <c r="C407" s="375"/>
      <c r="J407" s="373"/>
      <c r="R407" s="373"/>
      <c r="AC407" s="149"/>
    </row>
    <row r="408" spans="3:29" s="36" customFormat="1">
      <c r="C408" s="375"/>
      <c r="J408" s="373"/>
      <c r="R408" s="373"/>
      <c r="AC408" s="149"/>
    </row>
    <row r="409" spans="3:29" s="36" customFormat="1">
      <c r="C409" s="375"/>
      <c r="J409" s="373"/>
      <c r="R409" s="373"/>
      <c r="AC409" s="149"/>
    </row>
    <row r="410" spans="3:29" s="36" customFormat="1">
      <c r="C410" s="375"/>
      <c r="J410" s="373"/>
      <c r="R410" s="373"/>
      <c r="AC410" s="149"/>
    </row>
    <row r="411" spans="3:29" s="36" customFormat="1">
      <c r="C411" s="375"/>
      <c r="J411" s="373"/>
      <c r="R411" s="373"/>
      <c r="AC411" s="149"/>
    </row>
    <row r="412" spans="3:29" s="36" customFormat="1">
      <c r="C412" s="375"/>
      <c r="J412" s="373"/>
      <c r="R412" s="373"/>
      <c r="AC412" s="149"/>
    </row>
    <row r="413" spans="3:29" s="36" customFormat="1">
      <c r="C413" s="375"/>
      <c r="J413" s="373"/>
      <c r="R413" s="373"/>
      <c r="AC413" s="149"/>
    </row>
    <row r="414" spans="3:29" s="36" customFormat="1">
      <c r="C414" s="375"/>
      <c r="J414" s="373"/>
      <c r="R414" s="373"/>
      <c r="AC414" s="149"/>
    </row>
    <row r="415" spans="3:29" s="36" customFormat="1">
      <c r="C415" s="375"/>
      <c r="J415" s="373"/>
      <c r="R415" s="373"/>
      <c r="AC415" s="149"/>
    </row>
    <row r="416" spans="3:29" s="36" customFormat="1">
      <c r="C416" s="375"/>
      <c r="J416" s="373"/>
      <c r="R416" s="373"/>
      <c r="AC416" s="149"/>
    </row>
    <row r="417" spans="3:29" s="36" customFormat="1">
      <c r="C417" s="375"/>
      <c r="J417" s="373"/>
      <c r="R417" s="373"/>
      <c r="AC417" s="149"/>
    </row>
    <row r="418" spans="3:29" s="36" customFormat="1">
      <c r="C418" s="375"/>
      <c r="J418" s="373"/>
      <c r="R418" s="373"/>
      <c r="AC418" s="149"/>
    </row>
    <row r="419" spans="3:29" s="36" customFormat="1">
      <c r="C419" s="375"/>
      <c r="J419" s="373"/>
      <c r="R419" s="373"/>
      <c r="AC419" s="149"/>
    </row>
    <row r="420" spans="3:29" s="36" customFormat="1">
      <c r="C420" s="375"/>
      <c r="J420" s="373"/>
      <c r="R420" s="373"/>
      <c r="AC420" s="149"/>
    </row>
    <row r="421" spans="3:29" s="36" customFormat="1">
      <c r="C421" s="375"/>
      <c r="J421" s="373"/>
      <c r="R421" s="373"/>
      <c r="AC421" s="149"/>
    </row>
    <row r="422" spans="3:29" s="36" customFormat="1">
      <c r="C422" s="375"/>
      <c r="J422" s="373"/>
      <c r="R422" s="373"/>
      <c r="AC422" s="149"/>
    </row>
    <row r="423" spans="3:29" s="36" customFormat="1">
      <c r="C423" s="375"/>
      <c r="J423" s="373"/>
      <c r="R423" s="373"/>
      <c r="AC423" s="149"/>
    </row>
    <row r="424" spans="3:29" s="36" customFormat="1">
      <c r="C424" s="375"/>
      <c r="J424" s="373"/>
      <c r="R424" s="373"/>
      <c r="AC424" s="149"/>
    </row>
    <row r="425" spans="3:29" s="36" customFormat="1">
      <c r="C425" s="375"/>
      <c r="J425" s="373"/>
      <c r="R425" s="373"/>
      <c r="AC425" s="149"/>
    </row>
    <row r="426" spans="3:29" s="36" customFormat="1">
      <c r="C426" s="375"/>
      <c r="J426" s="373"/>
      <c r="R426" s="373"/>
      <c r="AC426" s="149"/>
    </row>
    <row r="427" spans="3:29" s="36" customFormat="1">
      <c r="C427" s="375"/>
      <c r="J427" s="373"/>
      <c r="R427" s="373"/>
      <c r="AC427" s="149"/>
    </row>
    <row r="428" spans="3:29" s="36" customFormat="1">
      <c r="C428" s="375"/>
      <c r="J428" s="373"/>
      <c r="R428" s="373"/>
      <c r="AC428" s="149"/>
    </row>
    <row r="429" spans="3:29" s="36" customFormat="1">
      <c r="C429" s="375"/>
      <c r="J429" s="373"/>
      <c r="R429" s="373"/>
      <c r="AC429" s="149"/>
    </row>
    <row r="430" spans="3:29" s="36" customFormat="1">
      <c r="C430" s="375"/>
      <c r="J430" s="373"/>
      <c r="R430" s="373"/>
      <c r="AC430" s="149"/>
    </row>
    <row r="431" spans="3:29" s="36" customFormat="1">
      <c r="C431" s="375"/>
      <c r="J431" s="373"/>
      <c r="R431" s="373"/>
      <c r="AC431" s="149"/>
    </row>
    <row r="432" spans="3:29" s="36" customFormat="1">
      <c r="C432" s="375"/>
      <c r="J432" s="373"/>
      <c r="R432" s="373"/>
      <c r="AC432" s="149"/>
    </row>
    <row r="433" spans="3:29" s="36" customFormat="1">
      <c r="C433" s="375"/>
      <c r="J433" s="373"/>
      <c r="R433" s="373"/>
      <c r="AC433" s="149"/>
    </row>
    <row r="434" spans="3:29" s="36" customFormat="1">
      <c r="C434" s="375"/>
      <c r="J434" s="373"/>
      <c r="R434" s="373"/>
      <c r="AC434" s="149"/>
    </row>
    <row r="435" spans="3:29" s="36" customFormat="1">
      <c r="C435" s="375"/>
      <c r="J435" s="373"/>
      <c r="R435" s="373"/>
      <c r="AC435" s="149"/>
    </row>
    <row r="436" spans="3:29" s="36" customFormat="1">
      <c r="C436" s="375"/>
      <c r="J436" s="373"/>
      <c r="R436" s="373"/>
      <c r="AC436" s="149"/>
    </row>
    <row r="437" spans="3:29" s="36" customFormat="1">
      <c r="C437" s="375"/>
      <c r="J437" s="373"/>
      <c r="R437" s="373"/>
      <c r="AC437" s="149"/>
    </row>
    <row r="438" spans="3:29" s="36" customFormat="1">
      <c r="C438" s="375"/>
      <c r="J438" s="373"/>
      <c r="R438" s="373"/>
      <c r="AC438" s="149"/>
    </row>
    <row r="439" spans="3:29" s="36" customFormat="1">
      <c r="C439" s="375"/>
      <c r="J439" s="373"/>
      <c r="R439" s="373"/>
      <c r="AC439" s="149"/>
    </row>
    <row r="440" spans="3:29" s="36" customFormat="1">
      <c r="C440" s="375"/>
      <c r="J440" s="373"/>
      <c r="R440" s="373"/>
      <c r="AC440" s="149"/>
    </row>
    <row r="441" spans="3:29" s="36" customFormat="1">
      <c r="C441" s="375"/>
      <c r="J441" s="373"/>
      <c r="R441" s="373"/>
      <c r="AC441" s="149"/>
    </row>
    <row r="442" spans="3:29" s="36" customFormat="1">
      <c r="C442" s="375"/>
      <c r="J442" s="373"/>
      <c r="R442" s="373"/>
      <c r="AC442" s="149"/>
    </row>
    <row r="443" spans="3:29" s="36" customFormat="1">
      <c r="C443" s="375"/>
      <c r="J443" s="373"/>
      <c r="R443" s="373"/>
      <c r="AC443" s="149"/>
    </row>
    <row r="444" spans="3:29" s="36" customFormat="1">
      <c r="C444" s="375"/>
      <c r="J444" s="373"/>
      <c r="R444" s="373"/>
      <c r="AC444" s="149"/>
    </row>
    <row r="445" spans="3:29" s="36" customFormat="1">
      <c r="C445" s="375"/>
      <c r="J445" s="373"/>
      <c r="R445" s="373"/>
      <c r="AC445" s="149"/>
    </row>
    <row r="446" spans="3:29" s="36" customFormat="1">
      <c r="C446" s="375"/>
      <c r="J446" s="373"/>
      <c r="R446" s="373"/>
      <c r="AC446" s="149"/>
    </row>
    <row r="447" spans="3:29" s="36" customFormat="1">
      <c r="C447" s="375"/>
      <c r="J447" s="373"/>
      <c r="R447" s="373"/>
      <c r="AC447" s="149"/>
    </row>
    <row r="448" spans="3:29" s="36" customFormat="1">
      <c r="C448" s="375"/>
      <c r="J448" s="373"/>
      <c r="R448" s="373"/>
      <c r="AC448" s="149"/>
    </row>
    <row r="449" spans="3:29" s="36" customFormat="1">
      <c r="C449" s="375"/>
      <c r="J449" s="373"/>
      <c r="R449" s="373"/>
      <c r="AC449" s="149"/>
    </row>
    <row r="450" spans="3:29" s="36" customFormat="1">
      <c r="C450" s="375"/>
      <c r="J450" s="373"/>
      <c r="R450" s="373"/>
      <c r="AC450" s="149"/>
    </row>
    <row r="451" spans="3:29" s="36" customFormat="1">
      <c r="C451" s="375"/>
      <c r="J451" s="373"/>
      <c r="R451" s="373"/>
      <c r="AC451" s="149"/>
    </row>
    <row r="452" spans="3:29" s="36" customFormat="1">
      <c r="C452" s="375"/>
      <c r="J452" s="373"/>
      <c r="R452" s="373"/>
      <c r="AC452" s="149"/>
    </row>
    <row r="453" spans="3:29" s="36" customFormat="1">
      <c r="C453" s="375"/>
      <c r="J453" s="373"/>
      <c r="R453" s="373"/>
      <c r="AC453" s="149"/>
    </row>
    <row r="454" spans="3:29" s="36" customFormat="1">
      <c r="C454" s="375"/>
      <c r="J454" s="373"/>
      <c r="R454" s="373"/>
      <c r="AC454" s="149"/>
    </row>
    <row r="455" spans="3:29" s="36" customFormat="1">
      <c r="C455" s="375"/>
      <c r="J455" s="373"/>
      <c r="R455" s="373"/>
      <c r="AC455" s="149"/>
    </row>
    <row r="456" spans="3:29" s="36" customFormat="1">
      <c r="C456" s="375"/>
      <c r="J456" s="373"/>
      <c r="R456" s="373"/>
      <c r="AC456" s="149"/>
    </row>
    <row r="457" spans="3:29" s="36" customFormat="1">
      <c r="C457" s="375"/>
      <c r="J457" s="373"/>
      <c r="R457" s="373"/>
      <c r="AC457" s="149"/>
    </row>
    <row r="458" spans="3:29" s="36" customFormat="1">
      <c r="C458" s="375"/>
      <c r="J458" s="373"/>
      <c r="R458" s="373"/>
      <c r="AC458" s="149"/>
    </row>
    <row r="459" spans="3:29" s="36" customFormat="1">
      <c r="C459" s="375"/>
      <c r="J459" s="373"/>
      <c r="R459" s="373"/>
      <c r="AC459" s="149"/>
    </row>
    <row r="460" spans="3:29" s="36" customFormat="1">
      <c r="C460" s="375"/>
      <c r="J460" s="373"/>
      <c r="R460" s="373"/>
      <c r="AC460" s="149"/>
    </row>
    <row r="461" spans="3:29" s="36" customFormat="1">
      <c r="C461" s="375"/>
      <c r="J461" s="373"/>
      <c r="R461" s="373"/>
      <c r="AC461" s="149"/>
    </row>
    <row r="462" spans="3:29" s="36" customFormat="1">
      <c r="C462" s="375"/>
      <c r="J462" s="373"/>
      <c r="R462" s="373"/>
      <c r="AC462" s="149"/>
    </row>
    <row r="463" spans="3:29" s="36" customFormat="1">
      <c r="C463" s="375"/>
      <c r="J463" s="373"/>
      <c r="R463" s="373"/>
      <c r="AC463" s="149"/>
    </row>
    <row r="464" spans="3:29" s="36" customFormat="1">
      <c r="C464" s="375"/>
      <c r="J464" s="373"/>
      <c r="R464" s="373"/>
      <c r="AC464" s="149"/>
    </row>
    <row r="465" spans="3:29" s="36" customFormat="1">
      <c r="C465" s="375"/>
      <c r="J465" s="373"/>
      <c r="R465" s="373"/>
      <c r="AC465" s="149"/>
    </row>
    <row r="466" spans="3:29" s="36" customFormat="1">
      <c r="C466" s="375"/>
      <c r="J466" s="373"/>
      <c r="R466" s="373"/>
      <c r="AC466" s="149"/>
    </row>
    <row r="467" spans="3:29" s="36" customFormat="1">
      <c r="C467" s="375"/>
      <c r="J467" s="373"/>
      <c r="R467" s="373"/>
      <c r="AC467" s="149"/>
    </row>
    <row r="468" spans="3:29" s="36" customFormat="1">
      <c r="C468" s="375"/>
      <c r="J468" s="373"/>
      <c r="R468" s="373"/>
      <c r="AC468" s="149"/>
    </row>
    <row r="469" spans="3:29" s="36" customFormat="1">
      <c r="C469" s="375"/>
      <c r="J469" s="373"/>
      <c r="R469" s="373"/>
      <c r="AC469" s="149"/>
    </row>
    <row r="470" spans="3:29" s="36" customFormat="1">
      <c r="C470" s="375"/>
      <c r="J470" s="373"/>
      <c r="R470" s="373"/>
      <c r="AC470" s="149"/>
    </row>
    <row r="471" spans="3:29" s="36" customFormat="1">
      <c r="C471" s="375"/>
      <c r="J471" s="373"/>
      <c r="R471" s="373"/>
      <c r="AC471" s="149"/>
    </row>
    <row r="472" spans="3:29" s="36" customFormat="1">
      <c r="C472" s="375"/>
      <c r="J472" s="373"/>
      <c r="R472" s="373"/>
      <c r="AC472" s="149"/>
    </row>
    <row r="473" spans="3:29" s="36" customFormat="1">
      <c r="C473" s="375"/>
      <c r="J473" s="373"/>
      <c r="R473" s="373"/>
      <c r="AC473" s="149"/>
    </row>
    <row r="474" spans="3:29" s="36" customFormat="1">
      <c r="C474" s="375"/>
      <c r="J474" s="373"/>
      <c r="R474" s="373"/>
      <c r="AC474" s="149"/>
    </row>
    <row r="475" spans="3:29" s="36" customFormat="1">
      <c r="C475" s="375"/>
      <c r="J475" s="373"/>
      <c r="R475" s="373"/>
      <c r="AC475" s="149"/>
    </row>
    <row r="476" spans="3:29" s="36" customFormat="1">
      <c r="C476" s="375"/>
      <c r="J476" s="373"/>
      <c r="R476" s="373"/>
      <c r="AC476" s="149"/>
    </row>
    <row r="477" spans="3:29" s="36" customFormat="1">
      <c r="C477" s="375"/>
      <c r="J477" s="373"/>
      <c r="R477" s="373"/>
      <c r="AC477" s="149"/>
    </row>
    <row r="478" spans="3:29" s="36" customFormat="1">
      <c r="C478" s="375"/>
      <c r="J478" s="373"/>
      <c r="R478" s="373"/>
      <c r="AC478" s="149"/>
    </row>
    <row r="479" spans="3:29" s="36" customFormat="1">
      <c r="C479" s="375"/>
      <c r="J479" s="373"/>
      <c r="R479" s="373"/>
      <c r="AC479" s="149"/>
    </row>
    <row r="480" spans="3:29" s="36" customFormat="1">
      <c r="C480" s="375"/>
      <c r="J480" s="373"/>
      <c r="R480" s="373"/>
      <c r="AC480" s="149"/>
    </row>
    <row r="481" spans="3:29" s="36" customFormat="1">
      <c r="C481" s="375"/>
      <c r="J481" s="373"/>
      <c r="R481" s="373"/>
      <c r="AC481" s="149"/>
    </row>
    <row r="482" spans="3:29" s="36" customFormat="1">
      <c r="C482" s="375"/>
      <c r="J482" s="373"/>
      <c r="R482" s="373"/>
      <c r="AC482" s="149"/>
    </row>
    <row r="483" spans="3:29" s="36" customFormat="1">
      <c r="C483" s="375"/>
      <c r="J483" s="373"/>
      <c r="R483" s="373"/>
      <c r="AC483" s="149"/>
    </row>
    <row r="484" spans="3:29" s="36" customFormat="1">
      <c r="C484" s="375"/>
      <c r="J484" s="373"/>
      <c r="R484" s="373"/>
      <c r="AC484" s="149"/>
    </row>
    <row r="485" spans="3:29" s="36" customFormat="1">
      <c r="C485" s="375"/>
      <c r="J485" s="373"/>
      <c r="R485" s="373"/>
      <c r="AC485" s="149"/>
    </row>
    <row r="486" spans="3:29" s="36" customFormat="1">
      <c r="C486" s="375"/>
      <c r="J486" s="373"/>
      <c r="R486" s="373"/>
      <c r="AC486" s="149"/>
    </row>
    <row r="487" spans="3:29" s="36" customFormat="1">
      <c r="C487" s="375"/>
      <c r="J487" s="373"/>
      <c r="R487" s="373"/>
      <c r="AC487" s="149"/>
    </row>
    <row r="488" spans="3:29" s="36" customFormat="1">
      <c r="C488" s="375"/>
      <c r="J488" s="373"/>
      <c r="R488" s="373"/>
      <c r="AC488" s="149"/>
    </row>
    <row r="489" spans="3:29" s="36" customFormat="1">
      <c r="C489" s="375"/>
      <c r="J489" s="373"/>
      <c r="R489" s="373"/>
      <c r="AC489" s="149"/>
    </row>
    <row r="490" spans="3:29" s="36" customFormat="1">
      <c r="C490" s="375"/>
      <c r="J490" s="373"/>
      <c r="R490" s="373"/>
      <c r="AC490" s="149"/>
    </row>
    <row r="491" spans="3:29" s="36" customFormat="1">
      <c r="C491" s="375"/>
      <c r="J491" s="373"/>
      <c r="R491" s="373"/>
      <c r="AC491" s="149"/>
    </row>
    <row r="492" spans="3:29" s="36" customFormat="1">
      <c r="C492" s="375"/>
      <c r="J492" s="373"/>
      <c r="R492" s="373"/>
      <c r="AC492" s="149"/>
    </row>
    <row r="493" spans="3:29" s="36" customFormat="1">
      <c r="C493" s="375"/>
      <c r="J493" s="373"/>
      <c r="R493" s="373"/>
      <c r="AC493" s="149"/>
    </row>
    <row r="494" spans="3:29" s="36" customFormat="1">
      <c r="C494" s="375"/>
      <c r="J494" s="373"/>
      <c r="R494" s="373"/>
      <c r="AC494" s="149"/>
    </row>
    <row r="495" spans="3:29" s="36" customFormat="1">
      <c r="C495" s="375"/>
      <c r="J495" s="373"/>
      <c r="R495" s="373"/>
      <c r="AC495" s="149"/>
    </row>
    <row r="496" spans="3:29" s="36" customFormat="1">
      <c r="C496" s="375"/>
      <c r="J496" s="373"/>
      <c r="R496" s="373"/>
      <c r="AC496" s="149"/>
    </row>
    <row r="497" spans="3:29" s="36" customFormat="1">
      <c r="C497" s="375"/>
      <c r="J497" s="373"/>
      <c r="R497" s="373"/>
      <c r="AC497" s="149"/>
    </row>
    <row r="498" spans="3:29" s="36" customFormat="1">
      <c r="C498" s="375"/>
      <c r="J498" s="373"/>
      <c r="R498" s="373"/>
      <c r="AC498" s="149"/>
    </row>
    <row r="499" spans="3:29" s="36" customFormat="1">
      <c r="C499" s="375"/>
      <c r="J499" s="373"/>
      <c r="R499" s="373"/>
      <c r="AC499" s="149"/>
    </row>
    <row r="500" spans="3:29" s="36" customFormat="1">
      <c r="C500" s="375"/>
      <c r="J500" s="373"/>
      <c r="R500" s="373"/>
      <c r="AC500" s="149"/>
    </row>
    <row r="501" spans="3:29" s="36" customFormat="1">
      <c r="C501" s="375"/>
      <c r="J501" s="373"/>
      <c r="R501" s="373"/>
      <c r="AC501" s="149"/>
    </row>
    <row r="502" spans="3:29" s="36" customFormat="1">
      <c r="C502" s="375"/>
      <c r="J502" s="373"/>
      <c r="R502" s="373"/>
      <c r="AC502" s="149"/>
    </row>
    <row r="503" spans="3:29" s="36" customFormat="1">
      <c r="C503" s="375"/>
      <c r="J503" s="373"/>
      <c r="R503" s="373"/>
      <c r="AC503" s="149"/>
    </row>
    <row r="504" spans="3:29" s="36" customFormat="1">
      <c r="C504" s="375"/>
      <c r="J504" s="373"/>
      <c r="R504" s="373"/>
      <c r="AC504" s="149"/>
    </row>
    <row r="505" spans="3:29" s="36" customFormat="1">
      <c r="C505" s="375"/>
      <c r="J505" s="373"/>
      <c r="R505" s="373"/>
      <c r="AC505" s="149"/>
    </row>
    <row r="506" spans="3:29" s="36" customFormat="1">
      <c r="C506" s="375"/>
      <c r="J506" s="373"/>
      <c r="R506" s="373"/>
      <c r="AC506" s="149"/>
    </row>
    <row r="507" spans="3:29" s="36" customFormat="1">
      <c r="C507" s="375"/>
      <c r="J507" s="373"/>
      <c r="R507" s="373"/>
      <c r="AC507" s="149"/>
    </row>
    <row r="508" spans="3:29" s="36" customFormat="1">
      <c r="C508" s="375"/>
      <c r="J508" s="373"/>
      <c r="R508" s="373"/>
      <c r="AC508" s="149"/>
    </row>
    <row r="509" spans="3:29" s="36" customFormat="1">
      <c r="C509" s="375"/>
      <c r="J509" s="373"/>
      <c r="R509" s="373"/>
      <c r="AC509" s="149"/>
    </row>
    <row r="510" spans="3:29" s="36" customFormat="1">
      <c r="C510" s="375"/>
      <c r="J510" s="373"/>
      <c r="R510" s="373"/>
      <c r="AC510" s="149"/>
    </row>
    <row r="511" spans="3:29" s="36" customFormat="1">
      <c r="C511" s="375"/>
      <c r="J511" s="373"/>
      <c r="R511" s="373"/>
      <c r="AC511" s="149"/>
    </row>
    <row r="512" spans="3:29" s="36" customFormat="1">
      <c r="C512" s="375"/>
      <c r="J512" s="373"/>
      <c r="R512" s="373"/>
      <c r="AC512" s="149"/>
    </row>
    <row r="513" spans="3:29" s="36" customFormat="1">
      <c r="C513" s="375"/>
      <c r="J513" s="373"/>
      <c r="R513" s="373"/>
      <c r="AC513" s="149"/>
    </row>
    <row r="514" spans="3:29" s="36" customFormat="1">
      <c r="C514" s="375"/>
      <c r="J514" s="373"/>
      <c r="R514" s="373"/>
      <c r="AC514" s="149"/>
    </row>
    <row r="515" spans="3:29" s="36" customFormat="1">
      <c r="C515" s="375"/>
      <c r="J515" s="373"/>
      <c r="R515" s="373"/>
      <c r="AC515" s="149"/>
    </row>
    <row r="516" spans="3:29" s="36" customFormat="1">
      <c r="C516" s="375"/>
      <c r="J516" s="373"/>
      <c r="R516" s="373"/>
      <c r="AC516" s="149"/>
    </row>
    <row r="517" spans="3:29" s="36" customFormat="1">
      <c r="C517" s="375"/>
      <c r="J517" s="373"/>
      <c r="R517" s="373"/>
      <c r="AC517" s="149"/>
    </row>
    <row r="518" spans="3:29" s="36" customFormat="1">
      <c r="C518" s="375"/>
      <c r="J518" s="373"/>
      <c r="R518" s="373"/>
      <c r="AC518" s="149"/>
    </row>
    <row r="519" spans="3:29" s="36" customFormat="1">
      <c r="C519" s="375"/>
      <c r="J519" s="373"/>
      <c r="R519" s="373"/>
      <c r="AC519" s="149"/>
    </row>
    <row r="520" spans="3:29" s="36" customFormat="1">
      <c r="C520" s="375"/>
      <c r="J520" s="373"/>
      <c r="R520" s="373"/>
      <c r="AC520" s="149"/>
    </row>
    <row r="521" spans="3:29" s="36" customFormat="1">
      <c r="C521" s="375"/>
      <c r="J521" s="373"/>
      <c r="R521" s="373"/>
      <c r="AC521" s="149"/>
    </row>
    <row r="522" spans="3:29" s="36" customFormat="1">
      <c r="C522" s="375"/>
      <c r="J522" s="373"/>
      <c r="R522" s="373"/>
      <c r="AC522" s="149"/>
    </row>
    <row r="523" spans="3:29" s="36" customFormat="1">
      <c r="C523" s="375"/>
      <c r="J523" s="373"/>
      <c r="R523" s="373"/>
      <c r="AC523" s="149"/>
    </row>
    <row r="524" spans="3:29" s="36" customFormat="1">
      <c r="C524" s="375"/>
      <c r="J524" s="373"/>
      <c r="R524" s="373"/>
      <c r="AC524" s="149"/>
    </row>
    <row r="525" spans="3:29" s="36" customFormat="1">
      <c r="C525" s="375"/>
      <c r="J525" s="373"/>
      <c r="R525" s="373"/>
      <c r="AC525" s="149"/>
    </row>
    <row r="526" spans="3:29" s="36" customFormat="1">
      <c r="C526" s="375"/>
      <c r="J526" s="373"/>
      <c r="R526" s="373"/>
      <c r="AC526" s="149"/>
    </row>
    <row r="527" spans="3:29" s="36" customFormat="1">
      <c r="C527" s="375"/>
      <c r="J527" s="373"/>
      <c r="R527" s="373"/>
      <c r="AC527" s="149"/>
    </row>
    <row r="528" spans="3:29" s="36" customFormat="1">
      <c r="C528" s="375"/>
      <c r="J528" s="373"/>
      <c r="R528" s="373"/>
      <c r="AC528" s="149"/>
    </row>
    <row r="529" spans="3:29" s="36" customFormat="1">
      <c r="C529" s="375"/>
      <c r="J529" s="373"/>
      <c r="R529" s="373"/>
      <c r="AC529" s="149"/>
    </row>
    <row r="530" spans="3:29" s="36" customFormat="1">
      <c r="C530" s="375"/>
      <c r="J530" s="373"/>
      <c r="R530" s="373"/>
      <c r="AC530" s="149"/>
    </row>
    <row r="531" spans="3:29" s="36" customFormat="1">
      <c r="C531" s="375"/>
      <c r="J531" s="373"/>
      <c r="R531" s="373"/>
      <c r="AC531" s="149"/>
    </row>
    <row r="532" spans="3:29" s="36" customFormat="1">
      <c r="C532" s="375"/>
      <c r="J532" s="373"/>
      <c r="R532" s="373"/>
      <c r="AC532" s="149"/>
    </row>
    <row r="533" spans="3:29" s="36" customFormat="1">
      <c r="C533" s="375"/>
      <c r="J533" s="373"/>
      <c r="R533" s="373"/>
      <c r="AC533" s="149"/>
    </row>
    <row r="534" spans="3:29" s="36" customFormat="1">
      <c r="C534" s="375"/>
      <c r="J534" s="373"/>
      <c r="R534" s="373"/>
      <c r="AC534" s="149"/>
    </row>
    <row r="535" spans="3:29" s="36" customFormat="1">
      <c r="C535" s="375"/>
      <c r="J535" s="373"/>
      <c r="R535" s="373"/>
      <c r="AC535" s="149"/>
    </row>
    <row r="536" spans="3:29" s="36" customFormat="1">
      <c r="C536" s="375"/>
      <c r="J536" s="373"/>
      <c r="R536" s="373"/>
      <c r="AC536" s="149"/>
    </row>
    <row r="537" spans="3:29" s="36" customFormat="1">
      <c r="C537" s="375"/>
      <c r="J537" s="373"/>
      <c r="R537" s="373"/>
      <c r="AC537" s="149"/>
    </row>
    <row r="538" spans="3:29" s="36" customFormat="1">
      <c r="C538" s="375"/>
      <c r="J538" s="373"/>
      <c r="R538" s="373"/>
      <c r="AC538" s="149"/>
    </row>
    <row r="539" spans="3:29" s="36" customFormat="1">
      <c r="C539" s="375"/>
      <c r="J539" s="373"/>
      <c r="R539" s="373"/>
      <c r="AC539" s="149"/>
    </row>
    <row r="540" spans="3:29" s="36" customFormat="1">
      <c r="C540" s="375"/>
      <c r="J540" s="373"/>
      <c r="R540" s="373"/>
      <c r="AC540" s="149"/>
    </row>
    <row r="541" spans="3:29" s="36" customFormat="1">
      <c r="C541" s="375"/>
      <c r="J541" s="373"/>
      <c r="R541" s="373"/>
      <c r="AC541" s="149"/>
    </row>
    <row r="542" spans="3:29" s="36" customFormat="1">
      <c r="C542" s="375"/>
      <c r="J542" s="373"/>
      <c r="R542" s="373"/>
      <c r="AC542" s="149"/>
    </row>
    <row r="543" spans="3:29" s="36" customFormat="1">
      <c r="C543" s="375"/>
      <c r="J543" s="373"/>
      <c r="R543" s="373"/>
      <c r="AC543" s="149"/>
    </row>
    <row r="544" spans="3:29" s="36" customFormat="1">
      <c r="C544" s="375"/>
      <c r="J544" s="373"/>
      <c r="R544" s="373"/>
      <c r="AC544" s="149"/>
    </row>
    <row r="545" spans="3:29" s="36" customFormat="1">
      <c r="C545" s="375"/>
      <c r="J545" s="373"/>
      <c r="R545" s="373"/>
      <c r="AC545" s="149"/>
    </row>
    <row r="546" spans="3:29" s="36" customFormat="1">
      <c r="C546" s="375"/>
      <c r="J546" s="373"/>
      <c r="R546" s="373"/>
      <c r="AC546" s="149"/>
    </row>
    <row r="547" spans="3:29" s="36" customFormat="1">
      <c r="C547" s="375"/>
      <c r="J547" s="373"/>
      <c r="R547" s="373"/>
      <c r="AC547" s="149"/>
    </row>
    <row r="548" spans="3:29" s="36" customFormat="1">
      <c r="C548" s="375"/>
      <c r="J548" s="373"/>
      <c r="R548" s="373"/>
      <c r="AC548" s="149"/>
    </row>
    <row r="549" spans="3:29" s="36" customFormat="1">
      <c r="C549" s="375"/>
      <c r="J549" s="373"/>
      <c r="R549" s="373"/>
      <c r="AC549" s="149"/>
    </row>
    <row r="550" spans="3:29" s="36" customFormat="1">
      <c r="C550" s="375"/>
      <c r="J550" s="373"/>
      <c r="R550" s="373"/>
      <c r="AC550" s="149"/>
    </row>
    <row r="551" spans="3:29" s="36" customFormat="1">
      <c r="C551" s="375"/>
      <c r="J551" s="373"/>
      <c r="R551" s="373"/>
      <c r="AC551" s="149"/>
    </row>
    <row r="552" spans="3:29" s="36" customFormat="1">
      <c r="C552" s="375"/>
      <c r="J552" s="373"/>
      <c r="R552" s="373"/>
      <c r="AC552" s="149"/>
    </row>
    <row r="553" spans="3:29" s="36" customFormat="1">
      <c r="C553" s="375"/>
      <c r="J553" s="373"/>
      <c r="R553" s="373"/>
      <c r="AC553" s="149"/>
    </row>
    <row r="554" spans="3:29" s="36" customFormat="1">
      <c r="C554" s="375"/>
      <c r="J554" s="373"/>
      <c r="R554" s="373"/>
      <c r="AC554" s="149"/>
    </row>
    <row r="555" spans="3:29" s="36" customFormat="1">
      <c r="C555" s="375"/>
      <c r="J555" s="373"/>
      <c r="R555" s="373"/>
      <c r="AC555" s="149"/>
    </row>
    <row r="556" spans="3:29" s="36" customFormat="1">
      <c r="C556" s="375"/>
      <c r="J556" s="373"/>
      <c r="R556" s="373"/>
      <c r="AC556" s="149"/>
    </row>
    <row r="557" spans="3:29" s="36" customFormat="1">
      <c r="C557" s="375"/>
      <c r="J557" s="373"/>
      <c r="R557" s="373"/>
      <c r="AC557" s="149"/>
    </row>
    <row r="558" spans="3:29" s="36" customFormat="1">
      <c r="C558" s="375"/>
      <c r="J558" s="373"/>
      <c r="R558" s="373"/>
      <c r="AC558" s="149"/>
    </row>
    <row r="559" spans="3:29" s="36" customFormat="1">
      <c r="C559" s="375"/>
      <c r="J559" s="373"/>
      <c r="R559" s="373"/>
      <c r="AC559" s="149"/>
    </row>
    <row r="560" spans="3:29" s="36" customFormat="1">
      <c r="C560" s="375"/>
      <c r="J560" s="373"/>
      <c r="R560" s="373"/>
      <c r="AC560" s="149"/>
    </row>
    <row r="561" spans="3:29" s="36" customFormat="1">
      <c r="C561" s="375"/>
      <c r="J561" s="373"/>
      <c r="R561" s="373"/>
      <c r="AC561" s="149"/>
    </row>
    <row r="562" spans="3:29" s="36" customFormat="1">
      <c r="C562" s="375"/>
      <c r="J562" s="373"/>
      <c r="R562" s="373"/>
      <c r="AC562" s="149"/>
    </row>
    <row r="563" spans="3:29" s="36" customFormat="1">
      <c r="C563" s="375"/>
      <c r="J563" s="373"/>
      <c r="R563" s="373"/>
      <c r="AC563" s="149"/>
    </row>
    <row r="564" spans="3:29" s="36" customFormat="1">
      <c r="C564" s="375"/>
      <c r="J564" s="373"/>
      <c r="R564" s="373"/>
      <c r="AC564" s="149"/>
    </row>
    <row r="565" spans="3:29" s="36" customFormat="1">
      <c r="C565" s="375"/>
      <c r="J565" s="373"/>
      <c r="R565" s="373"/>
      <c r="AC565" s="149"/>
    </row>
    <row r="566" spans="3:29" s="36" customFormat="1">
      <c r="C566" s="375"/>
      <c r="J566" s="373"/>
      <c r="R566" s="373"/>
      <c r="AC566" s="149"/>
    </row>
    <row r="567" spans="3:29" s="36" customFormat="1">
      <c r="C567" s="375"/>
      <c r="J567" s="373"/>
      <c r="R567" s="373"/>
      <c r="AC567" s="149"/>
    </row>
    <row r="568" spans="3:29" s="36" customFormat="1">
      <c r="C568" s="375"/>
      <c r="J568" s="373"/>
      <c r="R568" s="373"/>
      <c r="AC568" s="149"/>
    </row>
    <row r="569" spans="3:29" s="36" customFormat="1">
      <c r="C569" s="375"/>
      <c r="J569" s="373"/>
      <c r="R569" s="373"/>
      <c r="AC569" s="149"/>
    </row>
    <row r="570" spans="3:29" s="36" customFormat="1">
      <c r="C570" s="375"/>
      <c r="J570" s="373"/>
      <c r="R570" s="373"/>
      <c r="AC570" s="149"/>
    </row>
    <row r="571" spans="3:29" s="36" customFormat="1">
      <c r="C571" s="375"/>
      <c r="J571" s="373"/>
      <c r="R571" s="373"/>
      <c r="AC571" s="149"/>
    </row>
    <row r="572" spans="3:29" s="36" customFormat="1">
      <c r="C572" s="375"/>
      <c r="J572" s="373"/>
      <c r="R572" s="373"/>
      <c r="AC572" s="149"/>
    </row>
    <row r="573" spans="3:29" s="36" customFormat="1">
      <c r="C573" s="375"/>
      <c r="J573" s="373"/>
      <c r="R573" s="373"/>
      <c r="AC573" s="149"/>
    </row>
    <row r="574" spans="3:29" s="36" customFormat="1">
      <c r="C574" s="375"/>
      <c r="J574" s="373"/>
      <c r="R574" s="373"/>
      <c r="AC574" s="149"/>
    </row>
    <row r="575" spans="3:29" s="36" customFormat="1">
      <c r="C575" s="375"/>
      <c r="J575" s="373"/>
      <c r="R575" s="373"/>
      <c r="AC575" s="149"/>
    </row>
    <row r="576" spans="3:29" s="36" customFormat="1">
      <c r="C576" s="375"/>
      <c r="J576" s="373"/>
      <c r="R576" s="373"/>
      <c r="AC576" s="149"/>
    </row>
    <row r="577" spans="3:29" s="36" customFormat="1">
      <c r="C577" s="375"/>
      <c r="J577" s="373"/>
      <c r="R577" s="373"/>
      <c r="AC577" s="149"/>
    </row>
    <row r="578" spans="3:29" s="36" customFormat="1">
      <c r="C578" s="375"/>
      <c r="J578" s="373"/>
      <c r="R578" s="373"/>
      <c r="AC578" s="149"/>
    </row>
    <row r="579" spans="3:29" s="36" customFormat="1">
      <c r="C579" s="375"/>
      <c r="J579" s="373"/>
      <c r="R579" s="373"/>
      <c r="AC579" s="149"/>
    </row>
    <row r="580" spans="3:29" s="36" customFormat="1">
      <c r="C580" s="375"/>
      <c r="J580" s="373"/>
      <c r="R580" s="373"/>
      <c r="AC580" s="149"/>
    </row>
    <row r="581" spans="3:29" s="36" customFormat="1">
      <c r="C581" s="375"/>
      <c r="J581" s="373"/>
      <c r="R581" s="373"/>
      <c r="AC581" s="149"/>
    </row>
    <row r="582" spans="3:29" s="36" customFormat="1">
      <c r="C582" s="375"/>
      <c r="J582" s="373"/>
      <c r="R582" s="373"/>
      <c r="AC582" s="149"/>
    </row>
    <row r="583" spans="3:29" s="36" customFormat="1">
      <c r="C583" s="375"/>
      <c r="J583" s="373"/>
      <c r="R583" s="373"/>
      <c r="AC583" s="149"/>
    </row>
    <row r="584" spans="3:29" s="36" customFormat="1">
      <c r="C584" s="375"/>
      <c r="J584" s="373"/>
      <c r="R584" s="373"/>
      <c r="AC584" s="149"/>
    </row>
    <row r="585" spans="3:29" s="36" customFormat="1">
      <c r="C585" s="375"/>
      <c r="J585" s="373"/>
      <c r="R585" s="373"/>
      <c r="AC585" s="149"/>
    </row>
    <row r="586" spans="3:29" s="36" customFormat="1">
      <c r="C586" s="375"/>
      <c r="J586" s="373"/>
      <c r="R586" s="373"/>
      <c r="AC586" s="149"/>
    </row>
    <row r="587" spans="3:29" s="36" customFormat="1">
      <c r="C587" s="375"/>
      <c r="J587" s="373"/>
      <c r="R587" s="373"/>
      <c r="AC587" s="149"/>
    </row>
    <row r="588" spans="3:29" s="36" customFormat="1">
      <c r="C588" s="375"/>
      <c r="J588" s="373"/>
      <c r="R588" s="373"/>
      <c r="AC588" s="149"/>
    </row>
    <row r="589" spans="3:29" s="36" customFormat="1">
      <c r="C589" s="375"/>
      <c r="J589" s="373"/>
      <c r="R589" s="373"/>
      <c r="AC589" s="149"/>
    </row>
    <row r="590" spans="3:29" s="36" customFormat="1">
      <c r="C590" s="375"/>
      <c r="J590" s="373"/>
      <c r="R590" s="373"/>
      <c r="AC590" s="149"/>
    </row>
    <row r="591" spans="3:29" s="36" customFormat="1">
      <c r="C591" s="375"/>
      <c r="J591" s="373"/>
      <c r="R591" s="373"/>
      <c r="AC591" s="149"/>
    </row>
    <row r="592" spans="3:29" s="36" customFormat="1">
      <c r="C592" s="375"/>
      <c r="J592" s="373"/>
      <c r="R592" s="373"/>
      <c r="AC592" s="149"/>
    </row>
    <row r="593" spans="3:29" s="36" customFormat="1">
      <c r="C593" s="375"/>
      <c r="J593" s="373"/>
      <c r="R593" s="373"/>
      <c r="AC593" s="149"/>
    </row>
    <row r="594" spans="3:29" s="36" customFormat="1">
      <c r="C594" s="375"/>
      <c r="J594" s="373"/>
      <c r="R594" s="373"/>
      <c r="AC594" s="149"/>
    </row>
    <row r="595" spans="3:29" s="36" customFormat="1">
      <c r="C595" s="375"/>
      <c r="J595" s="373"/>
      <c r="R595" s="373"/>
      <c r="AC595" s="149"/>
    </row>
    <row r="596" spans="3:29" s="36" customFormat="1">
      <c r="C596" s="375"/>
      <c r="J596" s="373"/>
      <c r="R596" s="373"/>
      <c r="AC596" s="149"/>
    </row>
    <row r="597" spans="3:29" s="36" customFormat="1">
      <c r="C597" s="375"/>
      <c r="J597" s="373"/>
      <c r="R597" s="373"/>
      <c r="AC597" s="149"/>
    </row>
    <row r="598" spans="3:29" s="36" customFormat="1">
      <c r="C598" s="375"/>
      <c r="J598" s="373"/>
      <c r="R598" s="373"/>
      <c r="AC598" s="149"/>
    </row>
    <row r="599" spans="3:29" s="36" customFormat="1">
      <c r="C599" s="375"/>
      <c r="J599" s="373"/>
      <c r="R599" s="373"/>
      <c r="AC599" s="149"/>
    </row>
    <row r="600" spans="3:29" s="36" customFormat="1">
      <c r="C600" s="375"/>
      <c r="J600" s="373"/>
      <c r="R600" s="373"/>
      <c r="AC600" s="149"/>
    </row>
    <row r="601" spans="3:29" s="36" customFormat="1">
      <c r="C601" s="375"/>
      <c r="J601" s="373"/>
      <c r="R601" s="373"/>
      <c r="AC601" s="149"/>
    </row>
    <row r="602" spans="3:29" s="36" customFormat="1">
      <c r="C602" s="375"/>
      <c r="J602" s="373"/>
      <c r="R602" s="373"/>
      <c r="AC602" s="149"/>
    </row>
    <row r="603" spans="3:29" s="36" customFormat="1">
      <c r="C603" s="375"/>
      <c r="J603" s="373"/>
      <c r="R603" s="373"/>
      <c r="AC603" s="149"/>
    </row>
    <row r="604" spans="3:29" s="36" customFormat="1">
      <c r="C604" s="375"/>
      <c r="J604" s="373"/>
      <c r="R604" s="373"/>
      <c r="AC604" s="149"/>
    </row>
    <row r="605" spans="3:29" s="36" customFormat="1">
      <c r="C605" s="375"/>
      <c r="J605" s="373"/>
      <c r="R605" s="373"/>
      <c r="AC605" s="149"/>
    </row>
    <row r="606" spans="3:29" s="36" customFormat="1">
      <c r="C606" s="375"/>
      <c r="J606" s="373"/>
      <c r="R606" s="373"/>
      <c r="AC606" s="149"/>
    </row>
    <row r="607" spans="3:29" s="36" customFormat="1">
      <c r="C607" s="375"/>
      <c r="J607" s="373"/>
      <c r="R607" s="373"/>
      <c r="AC607" s="149"/>
    </row>
    <row r="608" spans="3:29" s="36" customFormat="1">
      <c r="C608" s="375"/>
      <c r="J608" s="373"/>
      <c r="R608" s="373"/>
      <c r="AC608" s="149"/>
    </row>
    <row r="609" spans="3:29" s="36" customFormat="1">
      <c r="C609" s="375"/>
      <c r="J609" s="373"/>
      <c r="R609" s="373"/>
      <c r="AC609" s="149"/>
    </row>
    <row r="610" spans="3:29" s="36" customFormat="1">
      <c r="C610" s="375"/>
      <c r="J610" s="373"/>
      <c r="R610" s="373"/>
      <c r="AC610" s="149"/>
    </row>
    <row r="611" spans="3:29" s="36" customFormat="1">
      <c r="C611" s="375"/>
      <c r="J611" s="373"/>
      <c r="R611" s="373"/>
      <c r="AC611" s="149"/>
    </row>
    <row r="612" spans="3:29" s="36" customFormat="1">
      <c r="C612" s="375"/>
      <c r="J612" s="373"/>
      <c r="R612" s="373"/>
      <c r="AC612" s="149"/>
    </row>
    <row r="613" spans="3:29" s="36" customFormat="1">
      <c r="C613" s="375"/>
      <c r="J613" s="373"/>
      <c r="R613" s="373"/>
      <c r="AC613" s="149"/>
    </row>
    <row r="614" spans="3:29" s="36" customFormat="1">
      <c r="C614" s="375"/>
      <c r="J614" s="373"/>
      <c r="R614" s="373"/>
      <c r="AC614" s="149"/>
    </row>
    <row r="615" spans="3:29" s="36" customFormat="1">
      <c r="C615" s="375"/>
      <c r="J615" s="373"/>
      <c r="R615" s="373"/>
      <c r="AC615" s="149"/>
    </row>
    <row r="616" spans="3:29" s="36" customFormat="1">
      <c r="C616" s="375"/>
      <c r="J616" s="373"/>
      <c r="R616" s="373"/>
      <c r="AC616" s="149"/>
    </row>
    <row r="617" spans="3:29" s="36" customFormat="1">
      <c r="C617" s="375"/>
      <c r="J617" s="373"/>
      <c r="R617" s="373"/>
      <c r="AC617" s="149"/>
    </row>
    <row r="618" spans="3:29" s="36" customFormat="1">
      <c r="C618" s="375"/>
      <c r="J618" s="373"/>
      <c r="R618" s="373"/>
      <c r="AC618" s="149"/>
    </row>
    <row r="619" spans="3:29" s="36" customFormat="1">
      <c r="C619" s="375"/>
      <c r="J619" s="373"/>
      <c r="R619" s="373"/>
      <c r="AC619" s="149"/>
    </row>
    <row r="620" spans="3:29" s="36" customFormat="1">
      <c r="C620" s="375"/>
      <c r="J620" s="373"/>
      <c r="R620" s="373"/>
      <c r="AC620" s="149"/>
    </row>
    <row r="621" spans="3:29" s="36" customFormat="1">
      <c r="C621" s="375"/>
      <c r="J621" s="373"/>
      <c r="R621" s="373"/>
      <c r="AC621" s="149"/>
    </row>
    <row r="622" spans="3:29" s="36" customFormat="1">
      <c r="C622" s="375"/>
      <c r="J622" s="373"/>
      <c r="R622" s="373"/>
      <c r="AC622" s="149"/>
    </row>
    <row r="623" spans="3:29" s="36" customFormat="1">
      <c r="C623" s="375"/>
      <c r="J623" s="373"/>
      <c r="R623" s="373"/>
      <c r="AC623" s="149"/>
    </row>
    <row r="624" spans="3:29" s="36" customFormat="1">
      <c r="C624" s="375"/>
      <c r="J624" s="373"/>
      <c r="R624" s="373"/>
      <c r="AC624" s="149"/>
    </row>
    <row r="625" spans="3:29" s="36" customFormat="1">
      <c r="C625" s="375"/>
      <c r="J625" s="373"/>
      <c r="R625" s="373"/>
      <c r="AC625" s="149"/>
    </row>
    <row r="626" spans="3:29" s="36" customFormat="1">
      <c r="C626" s="375"/>
      <c r="J626" s="373"/>
      <c r="R626" s="373"/>
      <c r="AC626" s="149"/>
    </row>
    <row r="627" spans="3:29" s="36" customFormat="1">
      <c r="C627" s="375"/>
      <c r="J627" s="373"/>
      <c r="R627" s="373"/>
      <c r="AC627" s="149"/>
    </row>
    <row r="628" spans="3:29" s="36" customFormat="1">
      <c r="C628" s="375"/>
      <c r="J628" s="373"/>
      <c r="R628" s="373"/>
      <c r="AC628" s="149"/>
    </row>
    <row r="629" spans="3:29" s="36" customFormat="1">
      <c r="C629" s="375"/>
      <c r="J629" s="373"/>
      <c r="R629" s="373"/>
      <c r="AC629" s="149"/>
    </row>
    <row r="630" spans="3:29" s="36" customFormat="1">
      <c r="C630" s="375"/>
      <c r="J630" s="373"/>
      <c r="R630" s="373"/>
      <c r="AC630" s="149"/>
    </row>
    <row r="631" spans="3:29" s="36" customFormat="1">
      <c r="C631" s="375"/>
      <c r="J631" s="373"/>
      <c r="R631" s="373"/>
      <c r="AC631" s="149"/>
    </row>
    <row r="632" spans="3:29" s="36" customFormat="1">
      <c r="C632" s="375"/>
      <c r="J632" s="373"/>
      <c r="R632" s="373"/>
      <c r="AC632" s="149"/>
    </row>
    <row r="633" spans="3:29" s="36" customFormat="1">
      <c r="C633" s="375"/>
      <c r="J633" s="373"/>
      <c r="R633" s="373"/>
      <c r="AC633" s="149"/>
    </row>
    <row r="634" spans="3:29" s="36" customFormat="1">
      <c r="C634" s="375"/>
      <c r="J634" s="373"/>
      <c r="R634" s="373"/>
      <c r="AC634" s="149"/>
    </row>
    <row r="635" spans="3:29" s="36" customFormat="1">
      <c r="C635" s="375"/>
      <c r="J635" s="373"/>
      <c r="R635" s="373"/>
      <c r="AC635" s="149"/>
    </row>
    <row r="636" spans="3:29" s="36" customFormat="1">
      <c r="C636" s="375"/>
      <c r="J636" s="373"/>
      <c r="R636" s="373"/>
      <c r="AC636" s="149"/>
    </row>
    <row r="637" spans="3:29" s="36" customFormat="1">
      <c r="C637" s="375"/>
      <c r="J637" s="373"/>
      <c r="R637" s="373"/>
      <c r="AC637" s="149"/>
    </row>
    <row r="638" spans="3:29" s="36" customFormat="1">
      <c r="C638" s="375"/>
      <c r="J638" s="373"/>
      <c r="R638" s="373"/>
      <c r="AC638" s="149"/>
    </row>
    <row r="639" spans="3:29" s="36" customFormat="1">
      <c r="C639" s="375"/>
      <c r="J639" s="373"/>
      <c r="R639" s="373"/>
      <c r="AC639" s="149"/>
    </row>
    <row r="640" spans="3:29" s="36" customFormat="1">
      <c r="C640" s="375"/>
      <c r="J640" s="373"/>
      <c r="R640" s="373"/>
      <c r="AC640" s="149"/>
    </row>
    <row r="641" spans="3:29" s="36" customFormat="1">
      <c r="C641" s="375"/>
      <c r="J641" s="373"/>
      <c r="R641" s="373"/>
      <c r="AC641" s="149"/>
    </row>
    <row r="642" spans="3:29" s="36" customFormat="1">
      <c r="C642" s="375"/>
      <c r="J642" s="373"/>
      <c r="R642" s="373"/>
      <c r="AC642" s="149"/>
    </row>
    <row r="643" spans="3:29" s="36" customFormat="1">
      <c r="C643" s="375"/>
      <c r="J643" s="373"/>
      <c r="R643" s="373"/>
      <c r="AC643" s="149"/>
    </row>
    <row r="644" spans="3:29" s="36" customFormat="1">
      <c r="C644" s="375"/>
      <c r="J644" s="373"/>
      <c r="R644" s="373"/>
      <c r="AC644" s="149"/>
    </row>
    <row r="645" spans="3:29" s="36" customFormat="1">
      <c r="C645" s="375"/>
      <c r="J645" s="373"/>
      <c r="R645" s="373"/>
      <c r="AC645" s="149"/>
    </row>
    <row r="646" spans="3:29" s="36" customFormat="1">
      <c r="C646" s="375"/>
      <c r="J646" s="373"/>
      <c r="R646" s="373"/>
      <c r="AC646" s="149"/>
    </row>
    <row r="647" spans="3:29" s="36" customFormat="1">
      <c r="C647" s="375"/>
      <c r="J647" s="373"/>
      <c r="R647" s="373"/>
      <c r="AC647" s="149"/>
    </row>
    <row r="648" spans="3:29" s="36" customFormat="1">
      <c r="C648" s="375"/>
      <c r="J648" s="373"/>
      <c r="R648" s="373"/>
      <c r="AC648" s="149"/>
    </row>
    <row r="649" spans="3:29" s="36" customFormat="1">
      <c r="C649" s="375"/>
      <c r="J649" s="373"/>
      <c r="R649" s="373"/>
      <c r="AC649" s="149"/>
    </row>
    <row r="650" spans="3:29" s="36" customFormat="1">
      <c r="C650" s="375"/>
      <c r="J650" s="373"/>
      <c r="R650" s="373"/>
      <c r="AC650" s="149"/>
    </row>
    <row r="651" spans="3:29" s="36" customFormat="1">
      <c r="C651" s="375"/>
      <c r="J651" s="373"/>
      <c r="R651" s="373"/>
      <c r="AC651" s="149"/>
    </row>
    <row r="652" spans="3:29" s="36" customFormat="1">
      <c r="C652" s="375"/>
      <c r="J652" s="373"/>
      <c r="R652" s="373"/>
      <c r="AC652" s="149"/>
    </row>
    <row r="653" spans="3:29" s="36" customFormat="1">
      <c r="C653" s="375"/>
      <c r="J653" s="373"/>
      <c r="R653" s="373"/>
      <c r="AC653" s="149"/>
    </row>
    <row r="654" spans="3:29" s="36" customFormat="1">
      <c r="C654" s="375"/>
      <c r="J654" s="373"/>
      <c r="R654" s="373"/>
      <c r="AC654" s="149"/>
    </row>
    <row r="655" spans="3:29" s="36" customFormat="1">
      <c r="C655" s="375"/>
      <c r="J655" s="373"/>
      <c r="R655" s="373"/>
      <c r="AC655" s="149"/>
    </row>
    <row r="656" spans="3:29" s="36" customFormat="1">
      <c r="C656" s="375"/>
      <c r="J656" s="373"/>
      <c r="R656" s="373"/>
      <c r="AC656" s="149"/>
    </row>
    <row r="657" spans="3:29" s="36" customFormat="1">
      <c r="C657" s="375"/>
      <c r="J657" s="373"/>
      <c r="R657" s="373"/>
      <c r="AC657" s="149"/>
    </row>
    <row r="658" spans="3:29" s="36" customFormat="1">
      <c r="C658" s="375"/>
      <c r="J658" s="373"/>
      <c r="R658" s="373"/>
      <c r="AC658" s="149"/>
    </row>
    <row r="659" spans="3:29" s="36" customFormat="1">
      <c r="C659" s="375"/>
      <c r="J659" s="373"/>
      <c r="R659" s="373"/>
      <c r="AC659" s="149"/>
    </row>
    <row r="660" spans="3:29" s="36" customFormat="1">
      <c r="C660" s="375"/>
      <c r="J660" s="373"/>
      <c r="R660" s="373"/>
      <c r="AC660" s="149"/>
    </row>
    <row r="661" spans="3:29" s="36" customFormat="1">
      <c r="C661" s="375"/>
      <c r="J661" s="373"/>
      <c r="R661" s="373"/>
      <c r="AC661" s="149"/>
    </row>
    <row r="662" spans="3:29" s="36" customFormat="1">
      <c r="C662" s="375"/>
      <c r="J662" s="373"/>
      <c r="R662" s="373"/>
      <c r="AC662" s="149"/>
    </row>
    <row r="663" spans="3:29" s="36" customFormat="1">
      <c r="C663" s="375"/>
      <c r="J663" s="373"/>
      <c r="R663" s="373"/>
      <c r="AC663" s="149"/>
    </row>
    <row r="664" spans="3:29" s="36" customFormat="1">
      <c r="C664" s="375"/>
      <c r="J664" s="373"/>
      <c r="R664" s="373"/>
      <c r="AC664" s="149"/>
    </row>
    <row r="665" spans="3:29" s="36" customFormat="1">
      <c r="C665" s="375"/>
      <c r="J665" s="373"/>
      <c r="R665" s="373"/>
      <c r="AC665" s="149"/>
    </row>
    <row r="666" spans="3:29" s="36" customFormat="1">
      <c r="C666" s="375"/>
      <c r="J666" s="373"/>
      <c r="R666" s="373"/>
      <c r="AC666" s="149"/>
    </row>
    <row r="667" spans="3:29" s="36" customFormat="1">
      <c r="C667" s="375"/>
      <c r="J667" s="373"/>
      <c r="R667" s="373"/>
      <c r="AC667" s="149"/>
    </row>
    <row r="668" spans="3:29" s="36" customFormat="1">
      <c r="C668" s="375"/>
      <c r="J668" s="373"/>
      <c r="R668" s="373"/>
      <c r="AC668" s="149"/>
    </row>
    <row r="669" spans="3:29" s="36" customFormat="1">
      <c r="C669" s="375"/>
      <c r="J669" s="373"/>
      <c r="R669" s="373"/>
      <c r="AC669" s="149"/>
    </row>
    <row r="670" spans="3:29" s="36" customFormat="1">
      <c r="C670" s="375"/>
      <c r="J670" s="373"/>
      <c r="R670" s="373"/>
      <c r="AC670" s="149"/>
    </row>
    <row r="671" spans="3:29" s="36" customFormat="1">
      <c r="C671" s="375"/>
      <c r="J671" s="373"/>
      <c r="R671" s="373"/>
      <c r="AC671" s="149"/>
    </row>
    <row r="672" spans="3:29" s="36" customFormat="1">
      <c r="C672" s="375"/>
      <c r="J672" s="373"/>
      <c r="R672" s="373"/>
      <c r="AC672" s="149"/>
    </row>
    <row r="673" spans="3:29" s="36" customFormat="1">
      <c r="C673" s="375"/>
      <c r="J673" s="373"/>
      <c r="R673" s="373"/>
      <c r="AC673" s="149"/>
    </row>
    <row r="674" spans="3:29" s="36" customFormat="1">
      <c r="C674" s="375"/>
      <c r="J674" s="373"/>
      <c r="R674" s="373"/>
      <c r="AC674" s="149"/>
    </row>
    <row r="675" spans="3:29" s="36" customFormat="1">
      <c r="C675" s="375"/>
      <c r="J675" s="373"/>
      <c r="R675" s="373"/>
      <c r="AC675" s="149"/>
    </row>
    <row r="676" spans="3:29" s="36" customFormat="1">
      <c r="C676" s="375"/>
      <c r="J676" s="373"/>
      <c r="R676" s="373"/>
      <c r="AC676" s="149"/>
    </row>
    <row r="677" spans="3:29" s="36" customFormat="1">
      <c r="C677" s="375"/>
      <c r="J677" s="373"/>
      <c r="R677" s="373"/>
      <c r="AC677" s="149"/>
    </row>
    <row r="678" spans="3:29" s="36" customFormat="1">
      <c r="C678" s="375"/>
      <c r="J678" s="373"/>
      <c r="R678" s="373"/>
      <c r="AC678" s="149"/>
    </row>
    <row r="679" spans="3:29" s="36" customFormat="1">
      <c r="C679" s="375"/>
      <c r="J679" s="373"/>
      <c r="R679" s="373"/>
      <c r="AC679" s="149"/>
    </row>
    <row r="680" spans="3:29" s="36" customFormat="1">
      <c r="C680" s="375"/>
      <c r="J680" s="373"/>
      <c r="R680" s="373"/>
      <c r="AC680" s="149"/>
    </row>
    <row r="681" spans="3:29" s="36" customFormat="1">
      <c r="C681" s="375"/>
      <c r="J681" s="373"/>
      <c r="R681" s="373"/>
      <c r="AC681" s="149"/>
    </row>
    <row r="682" spans="3:29" s="36" customFormat="1">
      <c r="C682" s="375"/>
      <c r="J682" s="373"/>
      <c r="R682" s="373"/>
      <c r="AC682" s="149"/>
    </row>
    <row r="683" spans="3:29" s="36" customFormat="1">
      <c r="C683" s="375"/>
      <c r="J683" s="373"/>
      <c r="R683" s="373"/>
      <c r="AC683" s="149"/>
    </row>
    <row r="684" spans="3:29" s="36" customFormat="1">
      <c r="C684" s="375"/>
      <c r="J684" s="373"/>
      <c r="R684" s="373"/>
      <c r="AC684" s="149"/>
    </row>
    <row r="685" spans="3:29" s="36" customFormat="1">
      <c r="C685" s="375"/>
      <c r="J685" s="373"/>
      <c r="R685" s="373"/>
      <c r="AC685" s="149"/>
    </row>
    <row r="686" spans="3:29" s="36" customFormat="1">
      <c r="C686" s="375"/>
      <c r="J686" s="373"/>
      <c r="R686" s="373"/>
      <c r="AC686" s="149"/>
    </row>
    <row r="687" spans="3:29" s="36" customFormat="1">
      <c r="C687" s="375"/>
      <c r="J687" s="373"/>
      <c r="R687" s="373"/>
      <c r="AC687" s="149"/>
    </row>
    <row r="688" spans="3:29" s="36" customFormat="1">
      <c r="C688" s="375"/>
      <c r="J688" s="373"/>
      <c r="R688" s="373"/>
      <c r="AC688" s="149"/>
    </row>
    <row r="689" spans="3:29" s="36" customFormat="1">
      <c r="C689" s="375"/>
      <c r="J689" s="373"/>
      <c r="R689" s="373"/>
      <c r="AC689" s="149"/>
    </row>
    <row r="690" spans="3:29" s="36" customFormat="1">
      <c r="C690" s="375"/>
      <c r="J690" s="373"/>
      <c r="R690" s="373"/>
      <c r="AC690" s="149"/>
    </row>
    <row r="691" spans="3:29" s="36" customFormat="1">
      <c r="C691" s="375"/>
      <c r="J691" s="373"/>
      <c r="R691" s="373"/>
      <c r="AC691" s="149"/>
    </row>
    <row r="692" spans="3:29" s="36" customFormat="1">
      <c r="C692" s="375"/>
      <c r="J692" s="373"/>
      <c r="R692" s="373"/>
      <c r="AC692" s="149"/>
    </row>
    <row r="693" spans="3:29" s="36" customFormat="1">
      <c r="C693" s="375"/>
      <c r="J693" s="373"/>
      <c r="R693" s="373"/>
      <c r="AC693" s="149"/>
    </row>
    <row r="694" spans="3:29" s="36" customFormat="1">
      <c r="C694" s="375"/>
      <c r="J694" s="373"/>
      <c r="R694" s="373"/>
      <c r="AC694" s="149"/>
    </row>
    <row r="695" spans="3:29" s="36" customFormat="1">
      <c r="C695" s="375"/>
      <c r="J695" s="373"/>
      <c r="R695" s="373"/>
      <c r="AC695" s="149"/>
    </row>
    <row r="696" spans="3:29" s="36" customFormat="1">
      <c r="C696" s="375"/>
      <c r="J696" s="373"/>
      <c r="R696" s="373"/>
      <c r="AC696" s="149"/>
    </row>
    <row r="697" spans="3:29" s="36" customFormat="1">
      <c r="C697" s="375"/>
      <c r="J697" s="373"/>
      <c r="R697" s="373"/>
      <c r="AC697" s="149"/>
    </row>
    <row r="698" spans="3:29" s="36" customFormat="1">
      <c r="C698" s="375"/>
      <c r="J698" s="373"/>
      <c r="R698" s="373"/>
      <c r="AC698" s="149"/>
    </row>
    <row r="699" spans="3:29" s="36" customFormat="1">
      <c r="C699" s="375"/>
      <c r="J699" s="373"/>
      <c r="R699" s="373"/>
      <c r="AC699" s="149"/>
    </row>
    <row r="700" spans="3:29" s="36" customFormat="1">
      <c r="C700" s="375"/>
      <c r="J700" s="373"/>
      <c r="R700" s="373"/>
      <c r="AC700" s="149"/>
    </row>
    <row r="701" spans="3:29" s="36" customFormat="1">
      <c r="C701" s="375"/>
      <c r="J701" s="373"/>
      <c r="R701" s="373"/>
      <c r="AC701" s="149"/>
    </row>
    <row r="702" spans="3:29" s="36" customFormat="1">
      <c r="C702" s="375"/>
      <c r="J702" s="373"/>
      <c r="R702" s="373"/>
      <c r="AC702" s="149"/>
    </row>
    <row r="703" spans="3:29" s="36" customFormat="1">
      <c r="C703" s="375"/>
      <c r="J703" s="373"/>
      <c r="R703" s="373"/>
      <c r="AC703" s="149"/>
    </row>
    <row r="704" spans="3:29" s="36" customFormat="1">
      <c r="C704" s="375"/>
      <c r="J704" s="373"/>
      <c r="R704" s="373"/>
      <c r="AC704" s="149"/>
    </row>
    <row r="705" spans="3:29" s="36" customFormat="1">
      <c r="C705" s="375"/>
      <c r="J705" s="373"/>
      <c r="R705" s="373"/>
      <c r="AC705" s="149"/>
    </row>
    <row r="706" spans="3:29" s="36" customFormat="1">
      <c r="C706" s="375"/>
      <c r="J706" s="373"/>
      <c r="R706" s="373"/>
      <c r="AC706" s="149"/>
    </row>
    <row r="707" spans="3:29" s="36" customFormat="1">
      <c r="C707" s="375"/>
      <c r="J707" s="373"/>
      <c r="R707" s="373"/>
      <c r="AC707" s="149"/>
    </row>
    <row r="708" spans="3:29" s="36" customFormat="1">
      <c r="C708" s="375"/>
      <c r="J708" s="373"/>
      <c r="R708" s="373"/>
      <c r="AC708" s="149"/>
    </row>
    <row r="709" spans="3:29" s="36" customFormat="1">
      <c r="C709" s="375"/>
      <c r="J709" s="373"/>
      <c r="R709" s="373"/>
      <c r="AC709" s="149"/>
    </row>
    <row r="710" spans="3:29" s="36" customFormat="1">
      <c r="C710" s="375"/>
      <c r="J710" s="373"/>
      <c r="R710" s="373"/>
      <c r="AC710" s="149"/>
    </row>
    <row r="711" spans="3:29" s="36" customFormat="1">
      <c r="C711" s="375"/>
      <c r="J711" s="373"/>
      <c r="R711" s="373"/>
      <c r="AC711" s="149"/>
    </row>
    <row r="712" spans="3:29" s="36" customFormat="1">
      <c r="C712" s="375"/>
      <c r="J712" s="373"/>
      <c r="R712" s="373"/>
      <c r="AC712" s="149"/>
    </row>
    <row r="713" spans="3:29" s="36" customFormat="1">
      <c r="C713" s="375"/>
      <c r="J713" s="373"/>
      <c r="R713" s="373"/>
      <c r="AC713" s="149"/>
    </row>
    <row r="714" spans="3:29" s="36" customFormat="1">
      <c r="C714" s="375"/>
      <c r="J714" s="373"/>
      <c r="R714" s="373"/>
      <c r="AC714" s="149"/>
    </row>
    <row r="715" spans="3:29" s="36" customFormat="1">
      <c r="C715" s="375"/>
      <c r="J715" s="373"/>
      <c r="R715" s="373"/>
      <c r="AC715" s="149"/>
    </row>
  </sheetData>
  <mergeCells count="30">
    <mergeCell ref="AM6:AM19"/>
    <mergeCell ref="S5:AB5"/>
    <mergeCell ref="AD5:AM5"/>
    <mergeCell ref="AG6:AI6"/>
    <mergeCell ref="AJ6:AL6"/>
    <mergeCell ref="AC5:AC50"/>
    <mergeCell ref="AB6:AB19"/>
    <mergeCell ref="A16:B16"/>
    <mergeCell ref="N6:P6"/>
    <mergeCell ref="V6:X6"/>
    <mergeCell ref="Y6:AA6"/>
    <mergeCell ref="D5:I5"/>
    <mergeCell ref="K5:Q5"/>
    <mergeCell ref="Q6:Q19"/>
    <mergeCell ref="A1:BP1"/>
    <mergeCell ref="C5:C50"/>
    <mergeCell ref="J5:J50"/>
    <mergeCell ref="D6:F6"/>
    <mergeCell ref="G6:I6"/>
    <mergeCell ref="A7:B7"/>
    <mergeCell ref="A8:B8"/>
    <mergeCell ref="A9:B9"/>
    <mergeCell ref="A10:B13"/>
    <mergeCell ref="A15:B15"/>
    <mergeCell ref="A5:B5"/>
    <mergeCell ref="A6:B6"/>
    <mergeCell ref="K6:M6"/>
    <mergeCell ref="S6:U6"/>
    <mergeCell ref="AD6:AF6"/>
    <mergeCell ref="R5:R50"/>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EFCC-921D-41E2-BE6C-5EE0BF535562}">
  <sheetPr>
    <tabColor rgb="FFFFFF99"/>
  </sheetPr>
  <dimension ref="A1:AH38"/>
  <sheetViews>
    <sheetView zoomScale="80" zoomScaleNormal="80" workbookViewId="0">
      <selection activeCell="G4" sqref="G4:H4"/>
    </sheetView>
  </sheetViews>
  <sheetFormatPr defaultColWidth="8.5703125" defaultRowHeight="15.75"/>
  <cols>
    <col min="1" max="1" width="8.5703125" style="134"/>
    <col min="2" max="2" width="8.85546875" style="134" customWidth="1"/>
    <col min="3" max="3" width="12" style="134" customWidth="1"/>
    <col min="4" max="4" width="19.7109375" style="134" customWidth="1"/>
    <col min="5" max="8" width="12" style="134" customWidth="1"/>
    <col min="9" max="16384" width="8.5703125" style="134"/>
  </cols>
  <sheetData>
    <row r="1" spans="1:34" s="36" customFormat="1" ht="35.450000000000003" customHeight="1">
      <c r="A1" s="870" t="s">
        <v>120</v>
      </c>
      <c r="B1" s="870"/>
      <c r="C1" s="870"/>
      <c r="D1" s="870"/>
      <c r="E1" s="870"/>
      <c r="F1" s="870"/>
      <c r="G1" s="870"/>
      <c r="H1" s="870"/>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row>
    <row r="2" spans="1:34" ht="21" customHeight="1"/>
    <row r="3" spans="1:34" ht="21.6" customHeight="1" thickBot="1">
      <c r="C3" s="897"/>
      <c r="D3" s="897"/>
      <c r="E3" s="897"/>
      <c r="F3" s="897"/>
      <c r="G3" s="897"/>
      <c r="H3" s="897"/>
    </row>
    <row r="4" spans="1:34" ht="22.9" customHeight="1" thickBot="1">
      <c r="C4" s="947" t="str">
        <f>'(1) Unit Cost Range ($)'!A8</f>
        <v>GSI 1 - Permeable pavement</v>
      </c>
      <c r="D4" s="947"/>
      <c r="E4" s="948" t="str">
        <f>'(1) Unit Cost Range ($)'!A14</f>
        <v>GSI 2 - Rain garden</v>
      </c>
      <c r="F4" s="948"/>
      <c r="G4" s="949" t="str">
        <f>'(1) Unit Cost Range ($)'!A20</f>
        <v>GSI 3 - Grassy ditch</v>
      </c>
      <c r="H4" s="949"/>
    </row>
    <row r="5" spans="1:34" ht="31.5" customHeight="1" thickBot="1">
      <c r="C5" s="945" t="s">
        <v>121</v>
      </c>
      <c r="D5" s="946"/>
      <c r="E5" s="945" t="s">
        <v>121</v>
      </c>
      <c r="F5" s="946"/>
      <c r="G5" s="945" t="s">
        <v>121</v>
      </c>
      <c r="H5" s="946"/>
    </row>
    <row r="6" spans="1:34" ht="48" thickBot="1">
      <c r="A6" s="350" t="s">
        <v>122</v>
      </c>
      <c r="B6" s="351">
        <f>'(2) LCC Calculation'!E15</f>
        <v>5.5</v>
      </c>
      <c r="C6" s="346" t="s">
        <v>123</v>
      </c>
      <c r="D6" s="347" t="s">
        <v>124</v>
      </c>
      <c r="E6" s="346" t="s">
        <v>123</v>
      </c>
      <c r="F6" s="347" t="s">
        <v>124</v>
      </c>
      <c r="G6" s="346" t="s">
        <v>123</v>
      </c>
      <c r="H6" s="347" t="s">
        <v>124</v>
      </c>
    </row>
    <row r="7" spans="1:34" ht="35.450000000000003" customHeight="1" thickTop="1">
      <c r="A7" s="348" t="s">
        <v>112</v>
      </c>
      <c r="B7" s="349" t="s">
        <v>113</v>
      </c>
      <c r="C7" s="352"/>
      <c r="D7" s="353">
        <f>SUM(D8:D38)</f>
        <v>80811.104345161017</v>
      </c>
      <c r="E7" s="352"/>
      <c r="F7" s="353">
        <f>SUM(F8:F38)</f>
        <v>54207.284091413996</v>
      </c>
      <c r="G7" s="352"/>
      <c r="H7" s="353">
        <f>SUM(H8:H38)</f>
        <v>10988.607832285436</v>
      </c>
    </row>
    <row r="8" spans="1:34" ht="29.45" customHeight="1">
      <c r="A8" s="354">
        <v>0</v>
      </c>
      <c r="B8" s="355">
        <f>1/((1+$B$6/100)^A8)</f>
        <v>1</v>
      </c>
      <c r="C8" s="356">
        <f>'(2) LCC Calculation'!K20+'(2) LCC Calculation'!N20-'(2) LCC Calculation'!G20-'(2) LCC Calculation'!D20</f>
        <v>63962.5</v>
      </c>
      <c r="D8" s="357">
        <f>C8*B8</f>
        <v>63962.5</v>
      </c>
      <c r="E8" s="356">
        <f>'(2) LCC Calculation'!S20+'(2) LCC Calculation'!V20+'(2) LCC Calculation'!Y20-'(2) LCC Calculation'!G20-'(2) LCC Calculation'!D20</f>
        <v>35700</v>
      </c>
      <c r="F8" s="357">
        <f>E8*B8</f>
        <v>35700</v>
      </c>
      <c r="G8" s="356">
        <f>'(2) LCC Calculation'!AD20+'(2) LCC Calculation'!AG20+'(2) LCC Calculation'!AJ20-'(2) LCC Calculation'!D20-'(2) LCC Calculation'!G20</f>
        <v>2887.5</v>
      </c>
      <c r="H8" s="357">
        <f>G8*B8</f>
        <v>2887.5</v>
      </c>
    </row>
    <row r="9" spans="1:34" ht="29.45" customHeight="1">
      <c r="A9" s="358">
        <v>1</v>
      </c>
      <c r="B9" s="355">
        <f t="shared" ref="B9:B38" si="0">1/((1+$B$6/100)^A9)</f>
        <v>0.94786729857819907</v>
      </c>
      <c r="C9" s="356">
        <f>'(2) LCC Calculation'!L21+'(2) LCC Calculation'!O21-'(2) LCC Calculation'!H21-'(2) LCC Calculation'!E21</f>
        <v>1316.875</v>
      </c>
      <c r="D9" s="357">
        <f t="shared" ref="D9:D38" si="1">C9*B9</f>
        <v>1248.2227488151659</v>
      </c>
      <c r="E9" s="356">
        <f>'(2) LCC Calculation'!T21+'(2) LCC Calculation'!W21+'(2) LCC Calculation'!Z21-'(2) LCC Calculation'!H21-'(2) LCC Calculation'!E21</f>
        <v>-979.20000000000027</v>
      </c>
      <c r="F9" s="357">
        <f t="shared" ref="F9:F38" si="2">E9*B9</f>
        <v>-928.1516587677728</v>
      </c>
      <c r="G9" s="356">
        <f>'(2) LCC Calculation'!AE21+'(2) LCC Calculation'!AH21+'(2) LCC Calculation'!AK21-'(2) LCC Calculation'!E21-'(2) LCC Calculation'!H21</f>
        <v>658.34999999999945</v>
      </c>
      <c r="H9" s="357">
        <f t="shared" ref="H9:H14" si="3">G9*B9</f>
        <v>624.02843601895688</v>
      </c>
    </row>
    <row r="10" spans="1:34" ht="29.45" customHeight="1">
      <c r="A10" s="358">
        <v>2</v>
      </c>
      <c r="B10" s="355">
        <f t="shared" si="0"/>
        <v>0.89845241571393286</v>
      </c>
      <c r="C10" s="356">
        <f>'(2) LCC Calculation'!L22+'(2) LCC Calculation'!O22-'(2) LCC Calculation'!H22-'(2) LCC Calculation'!E22</f>
        <v>1316.875</v>
      </c>
      <c r="D10" s="357">
        <f t="shared" si="1"/>
        <v>1183.1495249432853</v>
      </c>
      <c r="E10" s="356">
        <f>'(2) LCC Calculation'!T22+'(2) LCC Calculation'!W22+'(2) LCC Calculation'!Z22-'(2) LCC Calculation'!H22-'(2) LCC Calculation'!E22</f>
        <v>-979.20000000000027</v>
      </c>
      <c r="F10" s="357">
        <f t="shared" si="2"/>
        <v>-879.76460546708336</v>
      </c>
      <c r="G10" s="356">
        <f>'(2) LCC Calculation'!AE22+'(2) LCC Calculation'!AH22+'(2) LCC Calculation'!AK22-'(2) LCC Calculation'!E22-'(2) LCC Calculation'!H22</f>
        <v>658.34999999999945</v>
      </c>
      <c r="H10" s="357">
        <f t="shared" si="3"/>
        <v>591.49614788526719</v>
      </c>
    </row>
    <row r="11" spans="1:34" ht="29.45" customHeight="1">
      <c r="A11" s="358">
        <v>3</v>
      </c>
      <c r="B11" s="355">
        <f t="shared" si="0"/>
        <v>0.85161366418382267</v>
      </c>
      <c r="C11" s="356">
        <f>'(2) LCC Calculation'!L23+'(2) LCC Calculation'!O23-'(2) LCC Calculation'!H23-'(2) LCC Calculation'!E23</f>
        <v>1316.875</v>
      </c>
      <c r="D11" s="357">
        <f t="shared" si="1"/>
        <v>1121.4687440220714</v>
      </c>
      <c r="E11" s="356">
        <f>'(2) LCC Calculation'!T23+'(2) LCC Calculation'!W23+'(2) LCC Calculation'!Z23-'(2) LCC Calculation'!H23-'(2) LCC Calculation'!E23</f>
        <v>4616.9874999999993</v>
      </c>
      <c r="F11" s="357">
        <f t="shared" si="2"/>
        <v>3931.8896423659062</v>
      </c>
      <c r="G11" s="356">
        <f>'(2) LCC Calculation'!AE23+'(2) LCC Calculation'!AH23+'(2) LCC Calculation'!AK23-'(2) LCC Calculation'!E23-'(2) LCC Calculation'!H23</f>
        <v>338.53749999999945</v>
      </c>
      <c r="H11" s="357">
        <f t="shared" si="3"/>
        <v>288.30316083863039</v>
      </c>
    </row>
    <row r="12" spans="1:34" ht="29.45" customHeight="1">
      <c r="A12" s="358">
        <v>4</v>
      </c>
      <c r="B12" s="355">
        <f t="shared" si="0"/>
        <v>0.80721674330220161</v>
      </c>
      <c r="C12" s="356">
        <f>'(2) LCC Calculation'!L24+'(2) LCC Calculation'!O24-'(2) LCC Calculation'!H24-'(2) LCC Calculation'!E24</f>
        <v>1316.875</v>
      </c>
      <c r="D12" s="357">
        <f t="shared" si="1"/>
        <v>1063.0035488360868</v>
      </c>
      <c r="E12" s="356">
        <f>'(2) LCC Calculation'!T24+'(2) LCC Calculation'!W24+'(2) LCC Calculation'!Z24-'(2) LCC Calculation'!H24-'(2) LCC Calculation'!E24</f>
        <v>-979.20000000000027</v>
      </c>
      <c r="F12" s="357">
        <f t="shared" si="2"/>
        <v>-790.42663504151608</v>
      </c>
      <c r="G12" s="356">
        <f>'(2) LCC Calculation'!AE24+'(2) LCC Calculation'!AH24+'(2) LCC Calculation'!AK24-'(2) LCC Calculation'!E24-'(2) LCC Calculation'!H24</f>
        <v>658.34999999999945</v>
      </c>
      <c r="H12" s="357">
        <f t="shared" si="3"/>
        <v>531.43114295300404</v>
      </c>
    </row>
    <row r="13" spans="1:34" ht="29.45" customHeight="1">
      <c r="A13" s="358">
        <v>5</v>
      </c>
      <c r="B13" s="355">
        <f t="shared" si="0"/>
        <v>0.76513435384094941</v>
      </c>
      <c r="C13" s="356">
        <f>'(2) LCC Calculation'!L25+'(2) LCC Calculation'!O25-'(2) LCC Calculation'!H25-'(2) LCC Calculation'!E25</f>
        <v>1316.875</v>
      </c>
      <c r="D13" s="357">
        <f t="shared" si="1"/>
        <v>1007.5863022143003</v>
      </c>
      <c r="E13" s="356">
        <f>'(2) LCC Calculation'!T25+'(2) LCC Calculation'!W25+'(2) LCC Calculation'!Z25-'(2) LCC Calculation'!H25-'(2) LCC Calculation'!E25</f>
        <v>1734</v>
      </c>
      <c r="F13" s="357">
        <f t="shared" si="2"/>
        <v>1326.7429695602063</v>
      </c>
      <c r="G13" s="356">
        <f>'(2) LCC Calculation'!AE25+'(2) LCC Calculation'!AH25+'(2) LCC Calculation'!AK25-'(2) LCC Calculation'!E25-'(2) LCC Calculation'!H25</f>
        <v>658.34999999999945</v>
      </c>
      <c r="H13" s="357">
        <f t="shared" si="3"/>
        <v>503.72620185118865</v>
      </c>
    </row>
    <row r="14" spans="1:34" ht="29.45" customHeight="1">
      <c r="A14" s="358">
        <v>6</v>
      </c>
      <c r="B14" s="355">
        <f t="shared" si="0"/>
        <v>0.72524583302459655</v>
      </c>
      <c r="C14" s="356">
        <f>'(2) LCC Calculation'!L26+'(2) LCC Calculation'!O26-'(2) LCC Calculation'!H26-'(2) LCC Calculation'!E26</f>
        <v>1316.875</v>
      </c>
      <c r="D14" s="357">
        <f t="shared" si="1"/>
        <v>955.05810636426554</v>
      </c>
      <c r="E14" s="356">
        <f>'(2) LCC Calculation'!T26+'(2) LCC Calculation'!W26+'(2) LCC Calculation'!Z26-'(2) LCC Calculation'!H26-'(2) LCC Calculation'!E26</f>
        <v>4616.9874999999993</v>
      </c>
      <c r="F14" s="357">
        <f t="shared" si="2"/>
        <v>3348.4509455016491</v>
      </c>
      <c r="G14" s="356">
        <f>'(2) LCC Calculation'!AE26+'(2) LCC Calculation'!AH26+'(2) LCC Calculation'!AK26-'(2) LCC Calculation'!E26-'(2) LCC Calculation'!H26</f>
        <v>338.53749999999945</v>
      </c>
      <c r="H14" s="357">
        <f t="shared" si="3"/>
        <v>245.52291119756396</v>
      </c>
    </row>
    <row r="15" spans="1:34" ht="29.45" customHeight="1">
      <c r="A15" s="358">
        <v>7</v>
      </c>
      <c r="B15" s="355">
        <f t="shared" si="0"/>
        <v>0.68743680855412004</v>
      </c>
      <c r="C15" s="356">
        <f>'(2) LCC Calculation'!L27+'(2) LCC Calculation'!O27-'(2) LCC Calculation'!H27-'(2) LCC Calculation'!E27</f>
        <v>1316.875</v>
      </c>
      <c r="D15" s="357">
        <f t="shared" si="1"/>
        <v>905.26834726470679</v>
      </c>
      <c r="E15" s="356">
        <f>'(2) LCC Calculation'!T27+'(2) LCC Calculation'!W27+'(2) LCC Calculation'!Z27-'(2) LCC Calculation'!H27-'(2) LCC Calculation'!E27</f>
        <v>-979.20000000000027</v>
      </c>
      <c r="F15" s="357">
        <f t="shared" si="2"/>
        <v>-673.13812293619458</v>
      </c>
      <c r="G15" s="356">
        <f>'(2) LCC Calculation'!AE27+'(2) LCC Calculation'!AH27+'(2) LCC Calculation'!AK27-'(2) LCC Calculation'!E27-'(2) LCC Calculation'!H27</f>
        <v>658.34999999999945</v>
      </c>
      <c r="H15" s="357">
        <f t="shared" ref="H15:H38" si="4">G15*B15</f>
        <v>452.57402291160457</v>
      </c>
    </row>
    <row r="16" spans="1:34" ht="29.45" customHeight="1">
      <c r="A16" s="358">
        <v>8</v>
      </c>
      <c r="B16" s="355">
        <f t="shared" si="0"/>
        <v>0.6515988706674124</v>
      </c>
      <c r="C16" s="356">
        <f>'(2) LCC Calculation'!L28+'(2) LCC Calculation'!O28-'(2) LCC Calculation'!H28-'(2) LCC Calculation'!E28</f>
        <v>-376.24999999999977</v>
      </c>
      <c r="D16" s="357">
        <f t="shared" si="1"/>
        <v>-245.16407508861377</v>
      </c>
      <c r="E16" s="356">
        <f>'(2) LCC Calculation'!T28+'(2) LCC Calculation'!W28+'(2) LCC Calculation'!Z28-'(2) LCC Calculation'!H28-'(2) LCC Calculation'!E28</f>
        <v>-979.2000000000005</v>
      </c>
      <c r="F16" s="357">
        <f t="shared" si="2"/>
        <v>-638.04561415753051</v>
      </c>
      <c r="G16" s="356">
        <f>'(2) LCC Calculation'!AE28+'(2) LCC Calculation'!AH28+'(2) LCC Calculation'!AK28-'(2) LCC Calculation'!E28-'(2) LCC Calculation'!H28</f>
        <v>658.34999999999945</v>
      </c>
      <c r="H16" s="357">
        <f t="shared" si="4"/>
        <v>428.9801165038906</v>
      </c>
    </row>
    <row r="17" spans="1:8" ht="29.45" customHeight="1">
      <c r="A17" s="358">
        <v>9</v>
      </c>
      <c r="B17" s="355">
        <f t="shared" si="0"/>
        <v>0.6176292612961255</v>
      </c>
      <c r="C17" s="356">
        <f>'(2) LCC Calculation'!L29+'(2) LCC Calculation'!O29-'(2) LCC Calculation'!H29-'(2) LCC Calculation'!E29</f>
        <v>1316.875</v>
      </c>
      <c r="D17" s="357">
        <f t="shared" si="1"/>
        <v>813.34053346933524</v>
      </c>
      <c r="E17" s="356">
        <f>'(2) LCC Calculation'!T29+'(2) LCC Calculation'!W29+'(2) LCC Calculation'!Z29-'(2) LCC Calculation'!H29-'(2) LCC Calculation'!E29</f>
        <v>4616.9874999999993</v>
      </c>
      <c r="F17" s="357">
        <f t="shared" si="2"/>
        <v>2851.5865790384446</v>
      </c>
      <c r="G17" s="356">
        <f>'(2) LCC Calculation'!AE29+'(2) LCC Calculation'!AH29+'(2) LCC Calculation'!AK29-'(2) LCC Calculation'!E29-'(2) LCC Calculation'!H29</f>
        <v>338.53749999999945</v>
      </c>
      <c r="H17" s="357">
        <f t="shared" si="4"/>
        <v>209.09066604603674</v>
      </c>
    </row>
    <row r="18" spans="1:8" ht="29.45" customHeight="1">
      <c r="A18" s="358">
        <v>10</v>
      </c>
      <c r="B18" s="355">
        <f t="shared" si="0"/>
        <v>0.58543057942760712</v>
      </c>
      <c r="C18" s="356">
        <f>'(2) LCC Calculation'!L30+'(2) LCC Calculation'!O30-'(2) LCC Calculation'!H30-'(2) LCC Calculation'!E30</f>
        <v>1316.875</v>
      </c>
      <c r="D18" s="357">
        <f t="shared" si="1"/>
        <v>770.93889428373018</v>
      </c>
      <c r="E18" s="356">
        <f>'(2) LCC Calculation'!T30+'(2) LCC Calculation'!W30+'(2) LCC Calculation'!Z30-'(2) LCC Calculation'!H30-'(2) LCC Calculation'!E30</f>
        <v>1734</v>
      </c>
      <c r="F18" s="357">
        <f t="shared" si="2"/>
        <v>1015.1366247274708</v>
      </c>
      <c r="G18" s="356">
        <f>'(2) LCC Calculation'!AE30+'(2) LCC Calculation'!AH30+'(2) LCC Calculation'!AK30-'(2) LCC Calculation'!E30-'(2) LCC Calculation'!H30</f>
        <v>658.34999999999945</v>
      </c>
      <c r="H18" s="357">
        <f t="shared" si="4"/>
        <v>385.41822196616482</v>
      </c>
    </row>
    <row r="19" spans="1:8" ht="29.45" customHeight="1">
      <c r="A19" s="358">
        <v>11</v>
      </c>
      <c r="B19" s="355">
        <f t="shared" si="0"/>
        <v>0.55491050182711577</v>
      </c>
      <c r="C19" s="356">
        <f>'(2) LCC Calculation'!L31+'(2) LCC Calculation'!O31-'(2) LCC Calculation'!H31-'(2) LCC Calculation'!E31</f>
        <v>1316.875</v>
      </c>
      <c r="D19" s="357">
        <f t="shared" si="1"/>
        <v>730.74776709358309</v>
      </c>
      <c r="E19" s="356">
        <f>'(2) LCC Calculation'!T31+'(2) LCC Calculation'!W31+'(2) LCC Calculation'!Z31-'(2) LCC Calculation'!H31-'(2) LCC Calculation'!E31</f>
        <v>-979.20000000000027</v>
      </c>
      <c r="F19" s="357">
        <f t="shared" si="2"/>
        <v>-543.36836338911189</v>
      </c>
      <c r="G19" s="356">
        <f>'(2) LCC Calculation'!AE31+'(2) LCC Calculation'!AH31+'(2) LCC Calculation'!AK31-'(2) LCC Calculation'!E31-'(2) LCC Calculation'!H31</f>
        <v>658.34999999999945</v>
      </c>
      <c r="H19" s="357">
        <f t="shared" si="4"/>
        <v>365.32532887788136</v>
      </c>
    </row>
    <row r="20" spans="1:8" ht="29.45" customHeight="1">
      <c r="A20" s="358">
        <v>12</v>
      </c>
      <c r="B20" s="355">
        <f t="shared" si="0"/>
        <v>0.5259815183195411</v>
      </c>
      <c r="C20" s="356">
        <f>'(2) LCC Calculation'!L32+'(2) LCC Calculation'!O32-'(2) LCC Calculation'!H32-'(2) LCC Calculation'!E32</f>
        <v>1316.875</v>
      </c>
      <c r="D20" s="357">
        <f t="shared" si="1"/>
        <v>692.65191193704572</v>
      </c>
      <c r="E20" s="356">
        <f>'(2) LCC Calculation'!T32+'(2) LCC Calculation'!W32+'(2) LCC Calculation'!Z32-'(2) LCC Calculation'!H32-'(2) LCC Calculation'!E32</f>
        <v>4616.9874999999993</v>
      </c>
      <c r="F20" s="357">
        <f t="shared" si="2"/>
        <v>2428.450095312342</v>
      </c>
      <c r="G20" s="356">
        <f>'(2) LCC Calculation'!AE32+'(2) LCC Calculation'!AH32+'(2) LCC Calculation'!AK32-'(2) LCC Calculation'!E32-'(2) LCC Calculation'!H32</f>
        <v>338.53749999999945</v>
      </c>
      <c r="H20" s="357">
        <f t="shared" si="4"/>
        <v>178.06446825810136</v>
      </c>
    </row>
    <row r="21" spans="1:8" ht="29.45" customHeight="1">
      <c r="A21" s="358">
        <v>13</v>
      </c>
      <c r="B21" s="355">
        <f t="shared" si="0"/>
        <v>0.49856068087160293</v>
      </c>
      <c r="C21" s="356">
        <f>'(2) LCC Calculation'!L33+'(2) LCC Calculation'!O33-'(2) LCC Calculation'!H33-'(2) LCC Calculation'!E33</f>
        <v>1316.875</v>
      </c>
      <c r="D21" s="357">
        <f t="shared" si="1"/>
        <v>656.54209662279209</v>
      </c>
      <c r="E21" s="356">
        <f>'(2) LCC Calculation'!T33+'(2) LCC Calculation'!W33+'(2) LCC Calculation'!Z33-'(2) LCC Calculation'!H33-'(2) LCC Calculation'!E33</f>
        <v>-979.20000000000027</v>
      </c>
      <c r="F21" s="357">
        <f t="shared" si="2"/>
        <v>-488.19061870947371</v>
      </c>
      <c r="G21" s="356">
        <f>'(2) LCC Calculation'!AE33+'(2) LCC Calculation'!AH33+'(2) LCC Calculation'!AK33-'(2) LCC Calculation'!E33-'(2) LCC Calculation'!H33</f>
        <v>658.34999999999945</v>
      </c>
      <c r="H21" s="357">
        <f t="shared" si="4"/>
        <v>328.22742425181951</v>
      </c>
    </row>
    <row r="22" spans="1:8" ht="29.45" customHeight="1">
      <c r="A22" s="358">
        <v>14</v>
      </c>
      <c r="B22" s="355">
        <f>1/((1+$B$6/100)^A22)</f>
        <v>0.47256936575507386</v>
      </c>
      <c r="C22" s="356">
        <f>'(2) LCC Calculation'!L34+'(2) LCC Calculation'!O34-'(2) LCC Calculation'!H34-'(2) LCC Calculation'!E34</f>
        <v>1316.875</v>
      </c>
      <c r="D22" s="357">
        <f t="shared" si="1"/>
        <v>622.31478352871284</v>
      </c>
      <c r="E22" s="356">
        <f>'(2) LCC Calculation'!T34+'(2) LCC Calculation'!W34+'(2) LCC Calculation'!Z34-'(2) LCC Calculation'!H34-'(2) LCC Calculation'!E34</f>
        <v>-979.20000000000027</v>
      </c>
      <c r="F22" s="357">
        <f t="shared" si="2"/>
        <v>-462.73992294736843</v>
      </c>
      <c r="G22" s="356">
        <f>'(2) LCC Calculation'!AE34+'(2) LCC Calculation'!AH34+'(2) LCC Calculation'!AK34-'(2) LCC Calculation'!E34-'(2) LCC Calculation'!H34</f>
        <v>658.34999999999945</v>
      </c>
      <c r="H22" s="357">
        <f t="shared" si="4"/>
        <v>311.11604194485261</v>
      </c>
    </row>
    <row r="23" spans="1:8" ht="29.45" customHeight="1">
      <c r="A23" s="358">
        <v>15</v>
      </c>
      <c r="B23" s="355">
        <f t="shared" si="0"/>
        <v>0.44793304810907481</v>
      </c>
      <c r="C23" s="356">
        <f>'(2) LCC Calculation'!L35+'(2) LCC Calculation'!O35-'(2) LCC Calculation'!H35-'(2) LCC Calculation'!E35</f>
        <v>1316.875</v>
      </c>
      <c r="D23" s="357">
        <f t="shared" si="1"/>
        <v>589.87183272863786</v>
      </c>
      <c r="E23" s="356">
        <f>'(2) LCC Calculation'!T35+'(2) LCC Calculation'!W35+'(2) LCC Calculation'!Z35-'(2) LCC Calculation'!H35-'(2) LCC Calculation'!E35</f>
        <v>7330.1875</v>
      </c>
      <c r="F23" s="357">
        <f t="shared" si="2"/>
        <v>3283.4332300860387</v>
      </c>
      <c r="G23" s="356">
        <f>'(2) LCC Calculation'!AE35+'(2) LCC Calculation'!AH35+'(2) LCC Calculation'!AK35-'(2) LCC Calculation'!E35-'(2) LCC Calculation'!H35</f>
        <v>338.53749999999945</v>
      </c>
      <c r="H23" s="357">
        <f t="shared" si="4"/>
        <v>151.64213427422567</v>
      </c>
    </row>
    <row r="24" spans="1:8" ht="29.45" customHeight="1">
      <c r="A24" s="358">
        <v>16</v>
      </c>
      <c r="B24" s="355">
        <f t="shared" si="0"/>
        <v>0.4245810882550472</v>
      </c>
      <c r="C24" s="356">
        <f>'(2) LCC Calculation'!L36+'(2) LCC Calculation'!O36-'(2) LCC Calculation'!H36-'(2) LCC Calculation'!E36</f>
        <v>-376.24999999999977</v>
      </c>
      <c r="D24" s="357">
        <f t="shared" si="1"/>
        <v>-159.74863445596142</v>
      </c>
      <c r="E24" s="356">
        <f>'(2) LCC Calculation'!T36+'(2) LCC Calculation'!W36+'(2) LCC Calculation'!Z36-'(2) LCC Calculation'!H36-'(2) LCC Calculation'!E36</f>
        <v>-979.2000000000005</v>
      </c>
      <c r="F24" s="357">
        <f t="shared" si="2"/>
        <v>-415.74980161934241</v>
      </c>
      <c r="G24" s="356">
        <f>'(2) LCC Calculation'!AE36+'(2) LCC Calculation'!AH36+'(2) LCC Calculation'!AK36-'(2) LCC Calculation'!E36-'(2) LCC Calculation'!H36</f>
        <v>658.34999999999945</v>
      </c>
      <c r="H24" s="357">
        <f t="shared" si="4"/>
        <v>279.5229594527101</v>
      </c>
    </row>
    <row r="25" spans="1:8" ht="29.45" customHeight="1">
      <c r="A25" s="358">
        <v>17</v>
      </c>
      <c r="B25" s="355">
        <f t="shared" si="0"/>
        <v>0.40244652915170354</v>
      </c>
      <c r="C25" s="356">
        <f>'(2) LCC Calculation'!L37+'(2) LCC Calculation'!O37-'(2) LCC Calculation'!H37-'(2) LCC Calculation'!E37</f>
        <v>1316.875</v>
      </c>
      <c r="D25" s="357">
        <f t="shared" si="1"/>
        <v>529.97177307664958</v>
      </c>
      <c r="E25" s="356">
        <f>'(2) LCC Calculation'!T37+'(2) LCC Calculation'!W37+'(2) LCC Calculation'!Z37-'(2) LCC Calculation'!H37-'(2) LCC Calculation'!E37</f>
        <v>-979.20000000000027</v>
      </c>
      <c r="F25" s="357">
        <f t="shared" si="2"/>
        <v>-394.07564134534823</v>
      </c>
      <c r="G25" s="356">
        <f>'(2) LCC Calculation'!AE37+'(2) LCC Calculation'!AH37+'(2) LCC Calculation'!AK37-'(2) LCC Calculation'!E37-'(2) LCC Calculation'!H37</f>
        <v>658.34999999999945</v>
      </c>
      <c r="H25" s="357">
        <f t="shared" si="4"/>
        <v>264.95067246702382</v>
      </c>
    </row>
    <row r="26" spans="1:8" ht="29.45" customHeight="1">
      <c r="A26" s="358">
        <v>18</v>
      </c>
      <c r="B26" s="355">
        <f t="shared" si="0"/>
        <v>0.38146590440919764</v>
      </c>
      <c r="C26" s="356">
        <f>'(2) LCC Calculation'!L38+'(2) LCC Calculation'!O38-'(2) LCC Calculation'!H38-'(2) LCC Calculation'!E38</f>
        <v>1316.875</v>
      </c>
      <c r="D26" s="357">
        <f t="shared" si="1"/>
        <v>502.34291286886213</v>
      </c>
      <c r="E26" s="356">
        <f>'(2) LCC Calculation'!T38+'(2) LCC Calculation'!W38+'(2) LCC Calculation'!Z38-'(2) LCC Calculation'!H38-'(2) LCC Calculation'!E38</f>
        <v>4616.9874999999993</v>
      </c>
      <c r="F26" s="357">
        <f t="shared" si="2"/>
        <v>1761.2233123334602</v>
      </c>
      <c r="G26" s="356">
        <f>'(2) LCC Calculation'!AE38+'(2) LCC Calculation'!AH38+'(2) LCC Calculation'!AK38-'(2) LCC Calculation'!E38-'(2) LCC Calculation'!H38</f>
        <v>338.53749999999945</v>
      </c>
      <c r="H26" s="357">
        <f t="shared" si="4"/>
        <v>129.14051361392853</v>
      </c>
    </row>
    <row r="27" spans="1:8" ht="29.45" customHeight="1">
      <c r="A27" s="358">
        <v>19</v>
      </c>
      <c r="B27" s="355">
        <f t="shared" si="0"/>
        <v>0.36157905631203574</v>
      </c>
      <c r="C27" s="356">
        <f>'(2) LCC Calculation'!L39+'(2) LCC Calculation'!O39-'(2) LCC Calculation'!H39-'(2) LCC Calculation'!E39</f>
        <v>1316.875</v>
      </c>
      <c r="D27" s="357">
        <f t="shared" si="1"/>
        <v>476.15441978091206</v>
      </c>
      <c r="E27" s="356">
        <f>'(2) LCC Calculation'!T39+'(2) LCC Calculation'!W39+'(2) LCC Calculation'!Z39-'(2) LCC Calculation'!H39-'(2) LCC Calculation'!E39</f>
        <v>-979.20000000000027</v>
      </c>
      <c r="F27" s="357">
        <f t="shared" si="2"/>
        <v>-354.05821194074548</v>
      </c>
      <c r="G27" s="356">
        <f>'(2) LCC Calculation'!AE39+'(2) LCC Calculation'!AH39+'(2) LCC Calculation'!AK39-'(2) LCC Calculation'!E39-'(2) LCC Calculation'!H39</f>
        <v>658.34999999999945</v>
      </c>
      <c r="H27" s="357">
        <f t="shared" si="4"/>
        <v>238.04557172302853</v>
      </c>
    </row>
    <row r="28" spans="1:8" ht="29.45" customHeight="1">
      <c r="A28" s="358">
        <v>20</v>
      </c>
      <c r="B28" s="355">
        <f t="shared" si="0"/>
        <v>0.34272896332894381</v>
      </c>
      <c r="C28" s="356">
        <f>'(2) LCC Calculation'!L40+'(2) LCC Calculation'!O40-'(2) LCC Calculation'!H40-'(2) LCC Calculation'!E40</f>
        <v>1316.875</v>
      </c>
      <c r="D28" s="357">
        <f t="shared" si="1"/>
        <v>451.3312035838029</v>
      </c>
      <c r="E28" s="356">
        <f>'(2) LCC Calculation'!T40+'(2) LCC Calculation'!W40+'(2) LCC Calculation'!Z40-'(2) LCC Calculation'!H40-'(2) LCC Calculation'!E40</f>
        <v>1734</v>
      </c>
      <c r="F28" s="357">
        <f t="shared" si="2"/>
        <v>594.29202241238852</v>
      </c>
      <c r="G28" s="356">
        <f>'(2) LCC Calculation'!AE40+'(2) LCC Calculation'!AH40+'(2) LCC Calculation'!AK40-'(2) LCC Calculation'!E40-'(2) LCC Calculation'!H40</f>
        <v>658.34999999999945</v>
      </c>
      <c r="H28" s="357">
        <f t="shared" si="4"/>
        <v>225.63561300760998</v>
      </c>
    </row>
    <row r="29" spans="1:8" ht="29.45" customHeight="1">
      <c r="A29" s="358">
        <v>21</v>
      </c>
      <c r="B29" s="355">
        <f t="shared" si="0"/>
        <v>0.32486157661511261</v>
      </c>
      <c r="C29" s="356">
        <f>'(2) LCC Calculation'!L41+'(2) LCC Calculation'!O41-'(2) LCC Calculation'!H41-'(2) LCC Calculation'!E41</f>
        <v>1316.875</v>
      </c>
      <c r="D29" s="357">
        <f t="shared" si="1"/>
        <v>427.80208870502645</v>
      </c>
      <c r="E29" s="356">
        <f>'(2) LCC Calculation'!T41+'(2) LCC Calculation'!W41+'(2) LCC Calculation'!Z41-'(2) LCC Calculation'!H41-'(2) LCC Calculation'!E41</f>
        <v>4616.9874999999993</v>
      </c>
      <c r="F29" s="357">
        <f t="shared" si="2"/>
        <v>1499.8818384622671</v>
      </c>
      <c r="G29" s="356">
        <f>'(2) LCC Calculation'!AE41+'(2) LCC Calculation'!AH41+'(2) LCC Calculation'!AK41-'(2) LCC Calculation'!E41-'(2) LCC Calculation'!H41</f>
        <v>338.53749999999945</v>
      </c>
      <c r="H29" s="357">
        <f t="shared" si="4"/>
        <v>109.97782599333851</v>
      </c>
    </row>
    <row r="30" spans="1:8" ht="29.45" customHeight="1">
      <c r="A30" s="358">
        <v>22</v>
      </c>
      <c r="B30" s="355">
        <f t="shared" si="0"/>
        <v>0.30792566503802149</v>
      </c>
      <c r="C30" s="356">
        <f>'(2) LCC Calculation'!L42+'(2) LCC Calculation'!O42-'(2) LCC Calculation'!H42-'(2) LCC Calculation'!E42</f>
        <v>1316.875</v>
      </c>
      <c r="D30" s="357">
        <f t="shared" si="1"/>
        <v>405.49961014694458</v>
      </c>
      <c r="E30" s="356">
        <f>'(2) LCC Calculation'!T42+'(2) LCC Calculation'!W42+'(2) LCC Calculation'!Z42-'(2) LCC Calculation'!H42-'(2) LCC Calculation'!E42</f>
        <v>-979.20000000000027</v>
      </c>
      <c r="F30" s="357">
        <f t="shared" si="2"/>
        <v>-301.5208112052307</v>
      </c>
      <c r="G30" s="356">
        <f>'(2) LCC Calculation'!AE42+'(2) LCC Calculation'!AH42+'(2) LCC Calculation'!AK42-'(2) LCC Calculation'!E42-'(2) LCC Calculation'!H42</f>
        <v>658.34999999999945</v>
      </c>
      <c r="H30" s="357">
        <f t="shared" si="4"/>
        <v>202.72286157778129</v>
      </c>
    </row>
    <row r="31" spans="1:8" ht="29.45" customHeight="1">
      <c r="A31" s="358">
        <v>23</v>
      </c>
      <c r="B31" s="355">
        <f t="shared" si="0"/>
        <v>0.29187266828248482</v>
      </c>
      <c r="C31" s="356">
        <f>'(2) LCC Calculation'!L43+'(2) LCC Calculation'!O43-'(2) LCC Calculation'!H43-'(2) LCC Calculation'!E43</f>
        <v>1316.875</v>
      </c>
      <c r="D31" s="357">
        <f t="shared" si="1"/>
        <v>384.35982004449721</v>
      </c>
      <c r="E31" s="356">
        <f>'(2) LCC Calculation'!T43+'(2) LCC Calculation'!W43+'(2) LCC Calculation'!Z43-'(2) LCC Calculation'!H43-'(2) LCC Calculation'!E43</f>
        <v>-979.20000000000027</v>
      </c>
      <c r="F31" s="357">
        <f t="shared" si="2"/>
        <v>-285.80171678220921</v>
      </c>
      <c r="G31" s="356">
        <f>'(2) LCC Calculation'!AE43+'(2) LCC Calculation'!AH43+'(2) LCC Calculation'!AK43-'(2) LCC Calculation'!E43-'(2) LCC Calculation'!H43</f>
        <v>658.34999999999945</v>
      </c>
      <c r="H31" s="357">
        <f t="shared" si="4"/>
        <v>192.15437116377373</v>
      </c>
    </row>
    <row r="32" spans="1:8" ht="29.45" customHeight="1">
      <c r="A32" s="358">
        <v>24</v>
      </c>
      <c r="B32" s="355">
        <f t="shared" si="0"/>
        <v>0.2766565576137297</v>
      </c>
      <c r="C32" s="356">
        <f>'(2) LCC Calculation'!L44+'(2) LCC Calculation'!O44-'(2) LCC Calculation'!H44-'(2) LCC Calculation'!E44</f>
        <v>-376.24999999999977</v>
      </c>
      <c r="D32" s="357">
        <f t="shared" si="1"/>
        <v>-104.09202980216574</v>
      </c>
      <c r="E32" s="356">
        <f>'(2) LCC Calculation'!T44+'(2) LCC Calculation'!W44+'(2) LCC Calculation'!Z44-'(2) LCC Calculation'!H44-'(2) LCC Calculation'!E44</f>
        <v>4616.9874999999993</v>
      </c>
      <c r="F32" s="357">
        <f t="shared" si="2"/>
        <v>1277.3198682956197</v>
      </c>
      <c r="G32" s="356">
        <f>'(2) LCC Calculation'!AE44+'(2) LCC Calculation'!AH44+'(2) LCC Calculation'!AK44-'(2) LCC Calculation'!E44-'(2) LCC Calculation'!H44</f>
        <v>338.53749999999945</v>
      </c>
      <c r="H32" s="357">
        <f t="shared" si="4"/>
        <v>93.658619373157862</v>
      </c>
    </row>
    <row r="33" spans="1:8" ht="29.45" customHeight="1">
      <c r="A33" s="358">
        <v>25</v>
      </c>
      <c r="B33" s="355">
        <f t="shared" si="0"/>
        <v>0.26223370389926987</v>
      </c>
      <c r="C33" s="356">
        <f>'(2) LCC Calculation'!L45+'(2) LCC Calculation'!O45-'(2) LCC Calculation'!H45-'(2) LCC Calculation'!E45</f>
        <v>1316.875</v>
      </c>
      <c r="D33" s="357">
        <f t="shared" si="1"/>
        <v>345.329008822351</v>
      </c>
      <c r="E33" s="356">
        <f>'(2) LCC Calculation'!T45+'(2) LCC Calculation'!W45+'(2) LCC Calculation'!Z45-'(2) LCC Calculation'!H45-'(2) LCC Calculation'!E45</f>
        <v>1734</v>
      </c>
      <c r="F33" s="357">
        <f t="shared" si="2"/>
        <v>454.71324256133397</v>
      </c>
      <c r="G33" s="356">
        <f>'(2) LCC Calculation'!AE45+'(2) LCC Calculation'!AH45+'(2) LCC Calculation'!AK45-'(2) LCC Calculation'!E45-'(2) LCC Calculation'!H45</f>
        <v>658.34999999999945</v>
      </c>
      <c r="H33" s="357">
        <f t="shared" si="4"/>
        <v>172.64155896208416</v>
      </c>
    </row>
    <row r="34" spans="1:8" ht="29.45" customHeight="1">
      <c r="A34" s="358">
        <v>26</v>
      </c>
      <c r="B34" s="355">
        <f t="shared" si="0"/>
        <v>0.24856275251115625</v>
      </c>
      <c r="C34" s="356">
        <f>'(2) LCC Calculation'!L46+'(2) LCC Calculation'!O46-'(2) LCC Calculation'!H46-'(2) LCC Calculation'!E46</f>
        <v>1316.875</v>
      </c>
      <c r="D34" s="357">
        <f t="shared" si="1"/>
        <v>327.32607471312889</v>
      </c>
      <c r="E34" s="356">
        <f>'(2) LCC Calculation'!T46+'(2) LCC Calculation'!W46+'(2) LCC Calculation'!Z46-'(2) LCC Calculation'!H46-'(2) LCC Calculation'!E46</f>
        <v>-979.20000000000027</v>
      </c>
      <c r="F34" s="357">
        <f t="shared" si="2"/>
        <v>-243.39264725892428</v>
      </c>
      <c r="G34" s="356">
        <f>'(2) LCC Calculation'!AE46+'(2) LCC Calculation'!AH46+'(2) LCC Calculation'!AK46-'(2) LCC Calculation'!E46-'(2) LCC Calculation'!H46</f>
        <v>658.34999999999945</v>
      </c>
      <c r="H34" s="357">
        <f t="shared" si="4"/>
        <v>163.64128811571959</v>
      </c>
    </row>
    <row r="35" spans="1:8" ht="29.45" customHeight="1">
      <c r="A35" s="358">
        <v>27</v>
      </c>
      <c r="B35" s="355">
        <f t="shared" si="0"/>
        <v>0.23560450474991115</v>
      </c>
      <c r="C35" s="356">
        <f>'(2) LCC Calculation'!L47+'(2) LCC Calculation'!O47-'(2) LCC Calculation'!H47-'(2) LCC Calculation'!E47</f>
        <v>1316.875</v>
      </c>
      <c r="D35" s="357">
        <f t="shared" si="1"/>
        <v>310.26168219253924</v>
      </c>
      <c r="E35" s="356">
        <f>'(2) LCC Calculation'!T47+'(2) LCC Calculation'!W47+'(2) LCC Calculation'!Z47-'(2) LCC Calculation'!H47-'(2) LCC Calculation'!E47</f>
        <v>4616.9874999999993</v>
      </c>
      <c r="F35" s="357">
        <f t="shared" si="2"/>
        <v>1087.7830533740303</v>
      </c>
      <c r="G35" s="356">
        <f>'(2) LCC Calculation'!AE47+'(2) LCC Calculation'!AH47+'(2) LCC Calculation'!AK47-'(2) LCC Calculation'!E47-'(2) LCC Calculation'!H47</f>
        <v>338.53749999999945</v>
      </c>
      <c r="H35" s="357">
        <f t="shared" si="4"/>
        <v>79.760960026772921</v>
      </c>
    </row>
    <row r="36" spans="1:8" ht="29.45" customHeight="1">
      <c r="A36" s="358">
        <v>28</v>
      </c>
      <c r="B36" s="355">
        <f t="shared" si="0"/>
        <v>0.22332180545015276</v>
      </c>
      <c r="C36" s="356">
        <f>'(2) LCC Calculation'!L48+'(2) LCC Calculation'!O48-'(2) LCC Calculation'!H48-'(2) LCC Calculation'!E48</f>
        <v>1316.875</v>
      </c>
      <c r="D36" s="357">
        <f t="shared" si="1"/>
        <v>294.08690255216993</v>
      </c>
      <c r="E36" s="356">
        <f>'(2) LCC Calculation'!T48+'(2) LCC Calculation'!W48+'(2) LCC Calculation'!Z48-'(2) LCC Calculation'!H48-'(2) LCC Calculation'!E48</f>
        <v>-979.20000000000027</v>
      </c>
      <c r="F36" s="357">
        <f t="shared" si="2"/>
        <v>-218.67671189678964</v>
      </c>
      <c r="G36" s="356">
        <f>'(2) LCC Calculation'!AE48+'(2) LCC Calculation'!AH48+'(2) LCC Calculation'!AK48-'(2) LCC Calculation'!E48-'(2) LCC Calculation'!H48</f>
        <v>658.34999999999945</v>
      </c>
      <c r="H36" s="357">
        <f t="shared" si="4"/>
        <v>147.02391061810795</v>
      </c>
    </row>
    <row r="37" spans="1:8" ht="29.45" customHeight="1">
      <c r="A37" s="358">
        <v>29</v>
      </c>
      <c r="B37" s="355">
        <f t="shared" si="0"/>
        <v>0.21167943644564247</v>
      </c>
      <c r="C37" s="356">
        <f>'(2) LCC Calculation'!L49+'(2) LCC Calculation'!O49-'(2) LCC Calculation'!H49-'(2) LCC Calculation'!E49</f>
        <v>1316.875</v>
      </c>
      <c r="D37" s="357">
        <f t="shared" si="1"/>
        <v>278.75535786935541</v>
      </c>
      <c r="E37" s="356">
        <f>'(2) LCC Calculation'!T49+'(2) LCC Calculation'!W49+'(2) LCC Calculation'!Z49-'(2) LCC Calculation'!H49-'(2) LCC Calculation'!E49</f>
        <v>-979.20000000000027</v>
      </c>
      <c r="F37" s="357">
        <f t="shared" si="2"/>
        <v>-207.27650416757317</v>
      </c>
      <c r="G37" s="356">
        <f>'(2) LCC Calculation'!AE49+'(2) LCC Calculation'!AH49+'(2) LCC Calculation'!AK49-'(2) LCC Calculation'!E49-'(2) LCC Calculation'!H49</f>
        <v>658.34999999999945</v>
      </c>
      <c r="H37" s="357">
        <f t="shared" si="4"/>
        <v>139.35915698398861</v>
      </c>
    </row>
    <row r="38" spans="1:8" ht="29.45" customHeight="1" thickBot="1">
      <c r="A38" s="359">
        <v>30</v>
      </c>
      <c r="B38" s="360">
        <f t="shared" si="0"/>
        <v>0.20064401558828671</v>
      </c>
      <c r="C38" s="361">
        <f>'(2) LCC Calculation'!L50+'(2) LCC Calculation'!O50-'(2) LCC Calculation'!H50-'(2) LCC Calculation'!E50</f>
        <v>1316.875</v>
      </c>
      <c r="D38" s="362">
        <f t="shared" si="1"/>
        <v>264.22308802782504</v>
      </c>
      <c r="E38" s="361">
        <f>'(2) LCC Calculation'!T50+'(2) LCC Calculation'!W50+'(2) LCC Calculation'!Z50-'(2) LCC Calculation'!H50-'(2) LCC Calculation'!E50</f>
        <v>7330.1875</v>
      </c>
      <c r="F38" s="362">
        <f t="shared" si="2"/>
        <v>1470.7582550150644</v>
      </c>
      <c r="G38" s="361">
        <f>'(2) LCC Calculation'!AE50+'(2) LCC Calculation'!AH50+'(2) LCC Calculation'!AK50-'(2) LCC Calculation'!E50-'(2) LCC Calculation'!H50</f>
        <v>338.53749999999945</v>
      </c>
      <c r="H38" s="362">
        <f t="shared" si="4"/>
        <v>67.925523427219503</v>
      </c>
    </row>
  </sheetData>
  <mergeCells count="10">
    <mergeCell ref="A1:H1"/>
    <mergeCell ref="G4:H4"/>
    <mergeCell ref="C3:D3"/>
    <mergeCell ref="E3:F3"/>
    <mergeCell ref="G3:H3"/>
    <mergeCell ref="C5:D5"/>
    <mergeCell ref="E5:F5"/>
    <mergeCell ref="G5:H5"/>
    <mergeCell ref="C4:D4"/>
    <mergeCell ref="E4:F4"/>
  </mergeCells>
  <phoneticPr fontId="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G46"/>
  <sheetViews>
    <sheetView zoomScale="80" zoomScaleNormal="80" workbookViewId="0">
      <selection activeCell="N4" sqref="N4"/>
    </sheetView>
  </sheetViews>
  <sheetFormatPr defaultColWidth="8.85546875" defaultRowHeight="18" customHeight="1"/>
  <cols>
    <col min="1" max="1" width="39" style="123" customWidth="1"/>
    <col min="2" max="2" width="2.5703125" style="11" customWidth="1"/>
    <col min="3" max="5" width="8.85546875" style="11"/>
    <col min="6" max="6" width="7.140625" style="11" customWidth="1"/>
    <col min="7" max="8" width="5.85546875" style="11" customWidth="1"/>
    <col min="9" max="9" width="3" style="11" customWidth="1"/>
    <col min="10" max="10" width="48.85546875" style="11" customWidth="1"/>
    <col min="11" max="11" width="3" style="11" customWidth="1"/>
    <col min="12" max="12" width="42.28515625" style="11" customWidth="1"/>
    <col min="13" max="13" width="3.85546875" style="11" customWidth="1"/>
    <col min="14" max="14" width="48.85546875" style="11" customWidth="1"/>
    <col min="15" max="15" width="7.28515625" style="11" customWidth="1"/>
    <col min="16" max="16384" width="8.85546875" style="11"/>
  </cols>
  <sheetData>
    <row r="1" spans="1:241" customFormat="1" ht="50.65" customHeight="1">
      <c r="A1" s="950" t="s">
        <v>125</v>
      </c>
      <c r="B1" s="950"/>
      <c r="C1" s="950"/>
      <c r="D1" s="950"/>
      <c r="E1" s="950"/>
      <c r="F1" s="950"/>
      <c r="G1" s="950"/>
      <c r="H1" s="950"/>
      <c r="I1" s="950"/>
      <c r="J1" s="950"/>
      <c r="K1" s="950"/>
      <c r="L1" s="950"/>
      <c r="M1" s="950"/>
      <c r="N1" s="950"/>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row>
    <row r="2" spans="1:241" customFormat="1" ht="21" customHeight="1">
      <c r="A2" s="997" t="s">
        <v>126</v>
      </c>
      <c r="B2" s="997"/>
      <c r="C2" s="997"/>
      <c r="D2" s="997"/>
      <c r="E2" s="997"/>
      <c r="F2" s="997"/>
      <c r="G2" s="997"/>
      <c r="H2" s="997"/>
      <c r="I2" s="997"/>
      <c r="J2" s="997"/>
      <c r="K2" s="997"/>
      <c r="L2" s="997"/>
      <c r="M2" s="997"/>
      <c r="N2" s="997"/>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row>
    <row r="3" spans="1:241" customFormat="1" ht="16.149999999999999" customHeight="1">
      <c r="A3" s="123"/>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row>
    <row r="4" spans="1:241" customFormat="1" ht="36.4" customHeight="1" thickBot="1">
      <c r="A4" s="81" t="s">
        <v>127</v>
      </c>
      <c r="B4" s="11"/>
      <c r="C4" s="966" t="s">
        <v>128</v>
      </c>
      <c r="D4" s="966"/>
      <c r="E4" s="966"/>
      <c r="F4" s="966"/>
      <c r="G4" s="966"/>
      <c r="H4" s="966"/>
      <c r="I4" s="4"/>
      <c r="J4" s="846" t="str">
        <f>'(1) Unit Cost Range ($)'!A8</f>
        <v>GSI 1 - Permeable pavement</v>
      </c>
      <c r="K4" s="28"/>
      <c r="L4" s="852" t="str">
        <f>'(1) Unit Cost Range ($)'!A14</f>
        <v>GSI 2 - Rain garden</v>
      </c>
      <c r="M4" s="28"/>
      <c r="N4" s="858" t="str">
        <f>'(1) Unit Cost Range ($)'!A20</f>
        <v>GSI 3 - Grassy ditch</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row>
    <row r="5" spans="1:241" customFormat="1" ht="18" customHeight="1" thickBot="1">
      <c r="A5" s="123"/>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row>
    <row r="6" spans="1:241" customFormat="1" ht="18" customHeight="1">
      <c r="A6" s="123"/>
      <c r="B6" s="11"/>
      <c r="C6" s="976" t="s">
        <v>129</v>
      </c>
      <c r="D6" s="977"/>
      <c r="E6" s="977"/>
      <c r="F6" s="977"/>
      <c r="G6" s="977"/>
      <c r="H6" s="978"/>
      <c r="I6" s="11"/>
      <c r="J6" s="954" t="s">
        <v>130</v>
      </c>
      <c r="K6" s="94"/>
      <c r="L6" s="954" t="s">
        <v>131</v>
      </c>
      <c r="M6" s="94"/>
      <c r="N6" s="954" t="s">
        <v>132</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row>
    <row r="7" spans="1:241" customFormat="1" ht="18" customHeight="1">
      <c r="A7" s="123"/>
      <c r="B7" s="11"/>
      <c r="C7" s="979"/>
      <c r="D7" s="980"/>
      <c r="E7" s="980"/>
      <c r="F7" s="980"/>
      <c r="G7" s="980"/>
      <c r="H7" s="981"/>
      <c r="I7" s="11"/>
      <c r="J7" s="955"/>
      <c r="K7" s="94"/>
      <c r="L7" s="955"/>
      <c r="M7" s="94"/>
      <c r="N7" s="955"/>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row>
    <row r="8" spans="1:241" customFormat="1" ht="15.6" customHeight="1">
      <c r="A8" s="123"/>
      <c r="B8" s="11"/>
      <c r="C8" s="979"/>
      <c r="D8" s="980"/>
      <c r="E8" s="980"/>
      <c r="F8" s="980"/>
      <c r="G8" s="980"/>
      <c r="H8" s="981"/>
      <c r="I8" s="11"/>
      <c r="J8" s="955"/>
      <c r="K8" s="94"/>
      <c r="L8" s="955"/>
      <c r="M8" s="94"/>
      <c r="N8" s="955"/>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row>
    <row r="9" spans="1:241" customFormat="1" ht="36.4" customHeight="1">
      <c r="A9" s="810" t="s">
        <v>133</v>
      </c>
      <c r="B9" s="11"/>
      <c r="C9" s="979"/>
      <c r="D9" s="980"/>
      <c r="E9" s="980"/>
      <c r="F9" s="980"/>
      <c r="G9" s="980"/>
      <c r="H9" s="981"/>
      <c r="I9" s="11"/>
      <c r="J9" s="955"/>
      <c r="K9" s="94"/>
      <c r="L9" s="955"/>
      <c r="M9" s="94"/>
      <c r="N9" s="955"/>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row>
    <row r="10" spans="1:241" customFormat="1" ht="18" customHeight="1">
      <c r="A10" s="123"/>
      <c r="B10" s="11"/>
      <c r="C10" s="979"/>
      <c r="D10" s="980"/>
      <c r="E10" s="980"/>
      <c r="F10" s="980"/>
      <c r="G10" s="980"/>
      <c r="H10" s="981"/>
      <c r="I10" s="11"/>
      <c r="J10" s="955"/>
      <c r="K10" s="94"/>
      <c r="L10" s="955"/>
      <c r="M10" s="94"/>
      <c r="N10" s="955"/>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row>
    <row r="11" spans="1:241" customFormat="1" ht="18" customHeight="1">
      <c r="A11" s="123"/>
      <c r="B11" s="11"/>
      <c r="C11" s="979"/>
      <c r="D11" s="980"/>
      <c r="E11" s="980"/>
      <c r="F11" s="980"/>
      <c r="G11" s="980"/>
      <c r="H11" s="981"/>
      <c r="I11" s="11"/>
      <c r="J11" s="955"/>
      <c r="K11" s="94"/>
      <c r="L11" s="955"/>
      <c r="M11" s="94"/>
      <c r="N11" s="955"/>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row>
    <row r="12" spans="1:241" customFormat="1" ht="33.950000000000003" customHeight="1" thickBot="1">
      <c r="A12" s="123"/>
      <c r="B12" s="11"/>
      <c r="C12" s="982"/>
      <c r="D12" s="983"/>
      <c r="E12" s="983"/>
      <c r="F12" s="983"/>
      <c r="G12" s="983"/>
      <c r="H12" s="984"/>
      <c r="I12" s="11"/>
      <c r="J12" s="956"/>
      <c r="K12" s="94"/>
      <c r="L12" s="956"/>
      <c r="M12" s="94"/>
      <c r="N12" s="956"/>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row>
    <row r="13" spans="1:241" customFormat="1" ht="18" customHeight="1" thickBot="1">
      <c r="A13" s="123"/>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row>
    <row r="14" spans="1:241" customFormat="1" ht="17.649999999999999" customHeight="1">
      <c r="A14" s="123"/>
      <c r="B14" s="11"/>
      <c r="C14" s="976" t="s">
        <v>134</v>
      </c>
      <c r="D14" s="977"/>
      <c r="E14" s="977"/>
      <c r="F14" s="977"/>
      <c r="G14" s="977"/>
      <c r="H14" s="978"/>
      <c r="I14" s="11"/>
      <c r="J14" s="957" t="s">
        <v>135</v>
      </c>
      <c r="K14" s="11"/>
      <c r="L14" s="994" t="s">
        <v>136</v>
      </c>
      <c r="M14" s="12"/>
      <c r="N14" s="954" t="s">
        <v>137</v>
      </c>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row>
    <row r="15" spans="1:241" customFormat="1" ht="37.15" customHeight="1">
      <c r="A15" s="810" t="s">
        <v>138</v>
      </c>
      <c r="B15" s="11"/>
      <c r="C15" s="979"/>
      <c r="D15" s="980"/>
      <c r="E15" s="980"/>
      <c r="F15" s="980"/>
      <c r="G15" s="980"/>
      <c r="H15" s="981"/>
      <c r="I15" s="11"/>
      <c r="J15" s="958"/>
      <c r="K15" s="11"/>
      <c r="L15" s="995"/>
      <c r="M15" s="12"/>
      <c r="N15" s="955"/>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row>
    <row r="16" spans="1:241" customFormat="1" ht="28.15" customHeight="1" thickBot="1">
      <c r="A16" s="2"/>
      <c r="B16" s="11"/>
      <c r="C16" s="982"/>
      <c r="D16" s="983"/>
      <c r="E16" s="983"/>
      <c r="F16" s="983"/>
      <c r="G16" s="983"/>
      <c r="H16" s="984"/>
      <c r="I16" s="11"/>
      <c r="J16" s="959"/>
      <c r="K16" s="11"/>
      <c r="L16" s="996"/>
      <c r="M16" s="11"/>
      <c r="N16" s="956"/>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row>
    <row r="17" spans="1:241" customFormat="1" ht="18" customHeight="1">
      <c r="A17" s="123"/>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row>
    <row r="18" spans="1:241" customFormat="1" ht="18" customHeight="1" thickBot="1">
      <c r="A18" s="123"/>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row>
    <row r="19" spans="1:241" customFormat="1" ht="21.4" customHeight="1">
      <c r="A19" s="123"/>
      <c r="B19" s="11"/>
      <c r="C19" s="976" t="s">
        <v>139</v>
      </c>
      <c r="D19" s="985"/>
      <c r="E19" s="985"/>
      <c r="F19" s="985"/>
      <c r="G19" s="985"/>
      <c r="H19" s="986"/>
      <c r="I19" s="11"/>
      <c r="J19" s="960" t="s">
        <v>140</v>
      </c>
      <c r="K19" s="11"/>
      <c r="L19" s="960" t="s">
        <v>141</v>
      </c>
      <c r="M19" s="12"/>
      <c r="N19" s="960" t="s">
        <v>141</v>
      </c>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row>
    <row r="20" spans="1:241" customFormat="1" ht="21.4" customHeight="1">
      <c r="A20" s="123"/>
      <c r="B20" s="11"/>
      <c r="C20" s="987"/>
      <c r="D20" s="988"/>
      <c r="E20" s="988"/>
      <c r="F20" s="988"/>
      <c r="G20" s="988"/>
      <c r="H20" s="989"/>
      <c r="I20" s="11"/>
      <c r="J20" s="961"/>
      <c r="K20" s="11"/>
      <c r="L20" s="961"/>
      <c r="M20" s="12"/>
      <c r="N20" s="96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row>
    <row r="21" spans="1:241" customFormat="1" ht="21.4" customHeight="1">
      <c r="A21" s="993" t="s">
        <v>142</v>
      </c>
      <c r="B21" s="11"/>
      <c r="C21" s="987"/>
      <c r="D21" s="988"/>
      <c r="E21" s="988"/>
      <c r="F21" s="988"/>
      <c r="G21" s="988"/>
      <c r="H21" s="989"/>
      <c r="I21" s="11"/>
      <c r="J21" s="961"/>
      <c r="K21" s="11"/>
      <c r="L21" s="961"/>
      <c r="M21" s="13"/>
      <c r="N21" s="96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row>
    <row r="22" spans="1:241" customFormat="1" ht="21.4" customHeight="1">
      <c r="A22" s="993"/>
      <c r="B22" s="11"/>
      <c r="C22" s="987"/>
      <c r="D22" s="988"/>
      <c r="E22" s="988"/>
      <c r="F22" s="988"/>
      <c r="G22" s="988"/>
      <c r="H22" s="989"/>
      <c r="I22" s="11"/>
      <c r="J22" s="961"/>
      <c r="K22" s="11"/>
      <c r="L22" s="961"/>
      <c r="M22" s="13"/>
      <c r="N22" s="96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row>
    <row r="23" spans="1:241" customFormat="1" ht="21.4" customHeight="1">
      <c r="A23" s="123"/>
      <c r="B23" s="11"/>
      <c r="C23" s="987"/>
      <c r="D23" s="988"/>
      <c r="E23" s="988"/>
      <c r="F23" s="988"/>
      <c r="G23" s="988"/>
      <c r="H23" s="989"/>
      <c r="I23" s="11"/>
      <c r="J23" s="961"/>
      <c r="K23" s="11"/>
      <c r="L23" s="961"/>
      <c r="M23" s="13"/>
      <c r="N23" s="96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row>
    <row r="24" spans="1:241" customFormat="1" ht="21.4" customHeight="1" thickBot="1">
      <c r="A24" s="123"/>
      <c r="B24" s="11"/>
      <c r="C24" s="990"/>
      <c r="D24" s="991"/>
      <c r="E24" s="991"/>
      <c r="F24" s="991"/>
      <c r="G24" s="991"/>
      <c r="H24" s="992"/>
      <c r="I24" s="11"/>
      <c r="J24" s="962"/>
      <c r="K24" s="11"/>
      <c r="L24" s="962"/>
      <c r="M24" s="13"/>
      <c r="N24" s="962"/>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row>
    <row r="25" spans="1:241" customFormat="1" ht="18" customHeight="1">
      <c r="A25" s="123"/>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row>
    <row r="26" spans="1:241" customFormat="1" ht="18" customHeight="1" thickBot="1">
      <c r="A26" s="123"/>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row>
    <row r="27" spans="1:241" customFormat="1" ht="25.9" customHeight="1">
      <c r="A27" s="123"/>
      <c r="B27" s="11"/>
      <c r="C27" s="976" t="s">
        <v>143</v>
      </c>
      <c r="D27" s="977"/>
      <c r="E27" s="977"/>
      <c r="F27" s="977"/>
      <c r="G27" s="977"/>
      <c r="H27" s="978"/>
      <c r="I27" s="11"/>
      <c r="J27" s="963" t="s">
        <v>98</v>
      </c>
      <c r="K27" s="11"/>
      <c r="L27" s="999" t="s">
        <v>144</v>
      </c>
      <c r="M27" s="11"/>
      <c r="N27" s="960" t="s">
        <v>145</v>
      </c>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row>
    <row r="28" spans="1:241" customFormat="1" ht="25.9" customHeight="1">
      <c r="A28" s="123"/>
      <c r="B28" s="11"/>
      <c r="C28" s="979"/>
      <c r="D28" s="980"/>
      <c r="E28" s="980"/>
      <c r="F28" s="980"/>
      <c r="G28" s="980"/>
      <c r="H28" s="981"/>
      <c r="I28" s="11"/>
      <c r="J28" s="964"/>
      <c r="K28" s="11"/>
      <c r="L28" s="1000"/>
      <c r="M28" s="12"/>
      <c r="N28" s="96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row>
    <row r="29" spans="1:241" customFormat="1" ht="16.5" customHeight="1">
      <c r="A29" s="2"/>
      <c r="B29" s="11"/>
      <c r="C29" s="979"/>
      <c r="D29" s="980"/>
      <c r="E29" s="980"/>
      <c r="F29" s="980"/>
      <c r="G29" s="980"/>
      <c r="H29" s="981"/>
      <c r="I29" s="11"/>
      <c r="J29" s="964"/>
      <c r="K29" s="11"/>
      <c r="L29" s="1005" t="s">
        <v>146</v>
      </c>
      <c r="M29" s="14"/>
      <c r="N29" s="96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row>
    <row r="30" spans="1:241" customFormat="1" ht="39.6" customHeight="1">
      <c r="A30" s="810" t="s">
        <v>147</v>
      </c>
      <c r="B30" s="11"/>
      <c r="C30" s="979"/>
      <c r="D30" s="980"/>
      <c r="E30" s="980"/>
      <c r="F30" s="980"/>
      <c r="G30" s="980"/>
      <c r="H30" s="981"/>
      <c r="I30" s="11"/>
      <c r="J30" s="964"/>
      <c r="K30" s="11"/>
      <c r="L30" s="1000"/>
      <c r="M30" s="14"/>
      <c r="N30" s="96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row>
    <row r="31" spans="1:241" customFormat="1" ht="34.9" customHeight="1" thickBot="1">
      <c r="A31" s="2"/>
      <c r="B31" s="11"/>
      <c r="C31" s="982"/>
      <c r="D31" s="983"/>
      <c r="E31" s="983"/>
      <c r="F31" s="983"/>
      <c r="G31" s="983"/>
      <c r="H31" s="984"/>
      <c r="I31" s="11"/>
      <c r="J31" s="965"/>
      <c r="K31" s="11"/>
      <c r="L31" s="1001"/>
      <c r="M31" s="14"/>
      <c r="N31" s="962"/>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row>
    <row r="32" spans="1:241" customFormat="1" ht="18" customHeight="1" thickBot="1">
      <c r="A32" s="123"/>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row>
    <row r="33" spans="1:241" customFormat="1" ht="36.4" customHeight="1">
      <c r="A33" s="123"/>
      <c r="B33" s="11"/>
      <c r="C33" s="967" t="s">
        <v>148</v>
      </c>
      <c r="D33" s="968"/>
      <c r="E33" s="968"/>
      <c r="F33" s="968"/>
      <c r="G33" s="968"/>
      <c r="H33" s="969"/>
      <c r="I33" s="11"/>
      <c r="J33" s="951" t="s">
        <v>98</v>
      </c>
      <c r="K33" s="11"/>
      <c r="L33" s="960" t="s">
        <v>149</v>
      </c>
      <c r="M33" s="11"/>
      <c r="N33" s="951" t="s">
        <v>98</v>
      </c>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row>
    <row r="34" spans="1:241" customFormat="1" ht="36.4" customHeight="1">
      <c r="A34" s="810" t="s">
        <v>150</v>
      </c>
      <c r="B34" s="11"/>
      <c r="C34" s="970"/>
      <c r="D34" s="971"/>
      <c r="E34" s="971"/>
      <c r="F34" s="971"/>
      <c r="G34" s="971"/>
      <c r="H34" s="972"/>
      <c r="I34" s="11"/>
      <c r="J34" s="952"/>
      <c r="K34" s="11"/>
      <c r="L34" s="961"/>
      <c r="M34" s="11"/>
      <c r="N34" s="952"/>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row>
    <row r="35" spans="1:241" customFormat="1" ht="21.95" customHeight="1" thickBot="1">
      <c r="A35" s="2"/>
      <c r="B35" s="11"/>
      <c r="C35" s="973"/>
      <c r="D35" s="974"/>
      <c r="E35" s="974"/>
      <c r="F35" s="974"/>
      <c r="G35" s="974"/>
      <c r="H35" s="975"/>
      <c r="I35" s="11"/>
      <c r="J35" s="953"/>
      <c r="K35" s="11"/>
      <c r="L35" s="962"/>
      <c r="M35" s="11"/>
      <c r="N35" s="953"/>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row>
    <row r="36" spans="1:241" customFormat="1" ht="18" customHeight="1" thickBot="1">
      <c r="A36" s="123"/>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row>
    <row r="37" spans="1:241" customFormat="1" ht="18" customHeight="1">
      <c r="A37" s="2"/>
      <c r="B37" s="11"/>
      <c r="C37" s="976" t="s">
        <v>151</v>
      </c>
      <c r="D37" s="977"/>
      <c r="E37" s="977"/>
      <c r="F37" s="977"/>
      <c r="G37" s="977"/>
      <c r="H37" s="978"/>
      <c r="I37" s="11"/>
      <c r="J37" s="999" t="s">
        <v>152</v>
      </c>
      <c r="K37" s="11"/>
      <c r="L37" s="1002" t="s">
        <v>153</v>
      </c>
      <c r="M37" s="11"/>
      <c r="N37" s="951" t="s">
        <v>98</v>
      </c>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row>
    <row r="38" spans="1:241" customFormat="1" ht="18" customHeight="1">
      <c r="A38" s="124"/>
      <c r="B38" s="11"/>
      <c r="C38" s="979"/>
      <c r="D38" s="980"/>
      <c r="E38" s="980"/>
      <c r="F38" s="980"/>
      <c r="G38" s="980"/>
      <c r="H38" s="981"/>
      <c r="I38" s="11"/>
      <c r="J38" s="1000"/>
      <c r="K38" s="11"/>
      <c r="L38" s="1003"/>
      <c r="M38" s="11"/>
      <c r="N38" s="952"/>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row>
    <row r="39" spans="1:241" customFormat="1" ht="36.950000000000003" customHeight="1">
      <c r="A39" s="810" t="s">
        <v>154</v>
      </c>
      <c r="B39" s="11"/>
      <c r="C39" s="979"/>
      <c r="D39" s="980"/>
      <c r="E39" s="980"/>
      <c r="F39" s="980"/>
      <c r="G39" s="980"/>
      <c r="H39" s="981"/>
      <c r="I39" s="11"/>
      <c r="J39" s="1000"/>
      <c r="K39" s="11"/>
      <c r="L39" s="1003"/>
      <c r="M39" s="11"/>
      <c r="N39" s="952"/>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row>
    <row r="40" spans="1:241" customFormat="1" ht="29.45" customHeight="1">
      <c r="A40" s="123"/>
      <c r="B40" s="11"/>
      <c r="C40" s="979"/>
      <c r="D40" s="980"/>
      <c r="E40" s="980"/>
      <c r="F40" s="980"/>
      <c r="G40" s="980"/>
      <c r="H40" s="981"/>
      <c r="I40" s="11"/>
      <c r="J40" s="1000" t="s">
        <v>155</v>
      </c>
      <c r="K40" s="11"/>
      <c r="L40" s="1003" t="s">
        <v>156</v>
      </c>
      <c r="M40" s="11"/>
      <c r="N40" s="952"/>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row>
    <row r="41" spans="1:241" customFormat="1" ht="23.45" customHeight="1" thickBot="1">
      <c r="A41" s="123"/>
      <c r="B41" s="11"/>
      <c r="C41" s="982"/>
      <c r="D41" s="983"/>
      <c r="E41" s="983"/>
      <c r="F41" s="983"/>
      <c r="G41" s="983"/>
      <c r="H41" s="984"/>
      <c r="I41" s="11"/>
      <c r="J41" s="1001"/>
      <c r="K41" s="11"/>
      <c r="L41" s="1004"/>
      <c r="M41" s="11"/>
      <c r="N41" s="953"/>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row>
    <row r="42" spans="1:241" customFormat="1" ht="18" customHeight="1">
      <c r="A42" s="123"/>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row>
    <row r="44" spans="1:241" ht="18" customHeight="1">
      <c r="J44" s="998"/>
    </row>
    <row r="45" spans="1:241" ht="18" customHeight="1">
      <c r="J45" s="998"/>
    </row>
    <row r="46" spans="1:241" ht="18" customHeight="1">
      <c r="J46" s="998"/>
    </row>
  </sheetData>
  <mergeCells count="32">
    <mergeCell ref="A2:N2"/>
    <mergeCell ref="J44:J46"/>
    <mergeCell ref="J37:J39"/>
    <mergeCell ref="J40:J41"/>
    <mergeCell ref="L37:L39"/>
    <mergeCell ref="L40:L41"/>
    <mergeCell ref="C37:H41"/>
    <mergeCell ref="L19:L24"/>
    <mergeCell ref="L33:L35"/>
    <mergeCell ref="L27:L28"/>
    <mergeCell ref="L29:L31"/>
    <mergeCell ref="N6:N12"/>
    <mergeCell ref="N14:N16"/>
    <mergeCell ref="N19:N24"/>
    <mergeCell ref="N37:N41"/>
    <mergeCell ref="N27:N31"/>
    <mergeCell ref="A1:N1"/>
    <mergeCell ref="J33:J35"/>
    <mergeCell ref="J6:J12"/>
    <mergeCell ref="J14:J16"/>
    <mergeCell ref="J19:J24"/>
    <mergeCell ref="J27:J31"/>
    <mergeCell ref="C4:H4"/>
    <mergeCell ref="C33:H35"/>
    <mergeCell ref="C14:H16"/>
    <mergeCell ref="C6:H12"/>
    <mergeCell ref="C19:H24"/>
    <mergeCell ref="A21:A22"/>
    <mergeCell ref="C27:H31"/>
    <mergeCell ref="N33:N35"/>
    <mergeCell ref="L14:L16"/>
    <mergeCell ref="L6:L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IG19"/>
  <sheetViews>
    <sheetView zoomScale="90" zoomScaleNormal="90" workbookViewId="0">
      <selection activeCell="E5" sqref="E5"/>
    </sheetView>
  </sheetViews>
  <sheetFormatPr defaultColWidth="8.85546875" defaultRowHeight="15"/>
  <cols>
    <col min="1" max="1" width="8.85546875" style="11"/>
    <col min="2" max="2" width="11.140625" style="11" customWidth="1"/>
    <col min="3" max="3" width="30.85546875" style="11" customWidth="1"/>
    <col min="4" max="4" width="12" style="11" customWidth="1"/>
    <col min="5" max="6" width="9.7109375" style="11" customWidth="1"/>
    <col min="7" max="7" width="10.85546875" style="11" customWidth="1"/>
    <col min="8" max="8" width="27.7109375" style="11" customWidth="1"/>
    <col min="9" max="16384" width="8.85546875" style="11"/>
  </cols>
  <sheetData>
    <row r="2" spans="1:241" s="9" customFormat="1" ht="26.25">
      <c r="B2" s="1012" t="s">
        <v>157</v>
      </c>
      <c r="C2" s="1012"/>
      <c r="D2" s="1012"/>
      <c r="E2" s="1012"/>
      <c r="F2" s="1012"/>
      <c r="G2" s="1012"/>
      <c r="H2" s="1012"/>
    </row>
    <row r="3" spans="1:241" customFormat="1" ht="21" customHeight="1">
      <c r="A3" s="11"/>
      <c r="B3" s="1008" t="s">
        <v>158</v>
      </c>
      <c r="C3" s="1008"/>
      <c r="D3" s="1008"/>
      <c r="E3" s="1008"/>
      <c r="F3" s="1008"/>
      <c r="G3" s="1008"/>
      <c r="H3" s="1008"/>
      <c r="I3" s="502"/>
      <c r="J3" s="502"/>
      <c r="K3" s="502"/>
      <c r="L3" s="502"/>
      <c r="M3" s="502"/>
      <c r="N3" s="502"/>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row>
    <row r="4" spans="1:241" customFormat="1" ht="21" customHeight="1">
      <c r="A4" s="11"/>
      <c r="B4" s="811"/>
      <c r="C4" s="811"/>
      <c r="D4" s="811"/>
      <c r="E4" s="811"/>
      <c r="F4" s="811"/>
      <c r="G4" s="811"/>
      <c r="H4" s="811"/>
      <c r="I4" s="502"/>
      <c r="J4" s="502"/>
      <c r="K4" s="502"/>
      <c r="L4" s="502"/>
      <c r="M4" s="502"/>
      <c r="N4" s="502"/>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row>
    <row r="5" spans="1:241" customFormat="1" ht="21" customHeight="1">
      <c r="A5" s="11"/>
      <c r="B5" s="811"/>
      <c r="C5" s="842" t="s">
        <v>6</v>
      </c>
      <c r="D5" s="842"/>
      <c r="E5" s="782"/>
      <c r="F5" s="11"/>
      <c r="G5" s="134"/>
      <c r="H5" s="86"/>
      <c r="I5" s="11"/>
      <c r="J5" s="502"/>
      <c r="K5" s="502"/>
      <c r="L5" s="502"/>
      <c r="M5" s="502"/>
      <c r="N5" s="502"/>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row>
    <row r="6" spans="1:241" customFormat="1" ht="21" customHeight="1">
      <c r="A6" s="11"/>
      <c r="B6" s="811"/>
      <c r="C6" s="811"/>
      <c r="D6" s="811"/>
      <c r="E6" s="811"/>
      <c r="F6" s="811"/>
      <c r="G6" s="811"/>
      <c r="H6" s="811"/>
      <c r="I6" s="502"/>
      <c r="J6" s="502"/>
      <c r="K6" s="502"/>
      <c r="L6" s="502"/>
      <c r="M6" s="502"/>
      <c r="N6" s="502"/>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row>
    <row r="7" spans="1:241" s="9" customFormat="1" ht="19.5" thickBot="1">
      <c r="C7" s="139"/>
      <c r="D7" s="27"/>
    </row>
    <row r="8" spans="1:241" s="12" customFormat="1" ht="63.75" thickBot="1">
      <c r="B8" s="1015" t="s">
        <v>159</v>
      </c>
      <c r="C8" s="1016"/>
      <c r="D8" s="845" t="str">
        <f>'(1) Unit Cost Range ($)'!A8</f>
        <v>GSI 1 - Permeable pavement</v>
      </c>
      <c r="E8" s="853" t="str">
        <f>'(1) Unit Cost Range ($)'!A14</f>
        <v>GSI 2 - Rain garden</v>
      </c>
      <c r="F8" s="859" t="str">
        <f>'(1) Unit Cost Range ($)'!A20</f>
        <v>GSI 3 - Grassy ditch</v>
      </c>
      <c r="G8" s="173" t="s">
        <v>160</v>
      </c>
      <c r="H8" s="174" t="s">
        <v>161</v>
      </c>
    </row>
    <row r="9" spans="1:241" ht="36.6" customHeight="1" thickTop="1">
      <c r="B9" s="1013" t="s">
        <v>162</v>
      </c>
      <c r="C9" s="175" t="s">
        <v>163</v>
      </c>
      <c r="D9" s="790" t="s">
        <v>164</v>
      </c>
      <c r="E9" s="790" t="s">
        <v>164</v>
      </c>
      <c r="F9" s="790" t="s">
        <v>164</v>
      </c>
      <c r="G9" s="785" t="s">
        <v>165</v>
      </c>
      <c r="H9" s="177" t="s">
        <v>166</v>
      </c>
    </row>
    <row r="10" spans="1:241" ht="36.6" customHeight="1">
      <c r="B10" s="1010"/>
      <c r="C10" s="178" t="s">
        <v>167</v>
      </c>
      <c r="D10" s="792" t="s">
        <v>164</v>
      </c>
      <c r="E10" s="791" t="s">
        <v>164</v>
      </c>
      <c r="F10" s="791" t="s">
        <v>164</v>
      </c>
      <c r="G10" s="786" t="s">
        <v>168</v>
      </c>
      <c r="H10" s="179"/>
    </row>
    <row r="11" spans="1:241" ht="36.6" customHeight="1">
      <c r="B11" s="1010"/>
      <c r="C11" s="178" t="s">
        <v>169</v>
      </c>
      <c r="D11" s="792" t="s">
        <v>164</v>
      </c>
      <c r="E11" s="792" t="s">
        <v>164</v>
      </c>
      <c r="F11" s="791" t="s">
        <v>164</v>
      </c>
      <c r="G11" s="786" t="s">
        <v>168</v>
      </c>
      <c r="H11" s="179"/>
    </row>
    <row r="12" spans="1:241" ht="36.6" customHeight="1">
      <c r="B12" s="1014"/>
      <c r="C12" s="178" t="s">
        <v>170</v>
      </c>
      <c r="D12" s="792" t="s">
        <v>164</v>
      </c>
      <c r="E12" s="792" t="s">
        <v>164</v>
      </c>
      <c r="F12" s="792" t="s">
        <v>164</v>
      </c>
      <c r="G12" s="786" t="s">
        <v>168</v>
      </c>
      <c r="H12" s="179"/>
    </row>
    <row r="13" spans="1:241" ht="36.6" customHeight="1">
      <c r="B13" s="1006" t="s">
        <v>171</v>
      </c>
      <c r="C13" s="1007"/>
      <c r="D13" s="787" t="s">
        <v>172</v>
      </c>
      <c r="E13" s="792" t="s">
        <v>164</v>
      </c>
      <c r="F13" s="792" t="s">
        <v>164</v>
      </c>
      <c r="G13" s="786" t="s">
        <v>165</v>
      </c>
      <c r="H13" s="179"/>
    </row>
    <row r="14" spans="1:241" ht="36.6" customHeight="1">
      <c r="B14" s="1006" t="s">
        <v>173</v>
      </c>
      <c r="C14" s="1007"/>
      <c r="D14" s="792" t="s">
        <v>164</v>
      </c>
      <c r="E14" s="792" t="s">
        <v>164</v>
      </c>
      <c r="F14" s="792" t="s">
        <v>164</v>
      </c>
      <c r="G14" s="786" t="s">
        <v>168</v>
      </c>
      <c r="H14" s="179"/>
    </row>
    <row r="15" spans="1:241" ht="36.6" customHeight="1">
      <c r="B15" s="1006" t="s">
        <v>174</v>
      </c>
      <c r="C15" s="1007"/>
      <c r="D15" s="792" t="s">
        <v>164</v>
      </c>
      <c r="E15" s="792" t="s">
        <v>164</v>
      </c>
      <c r="F15" s="792" t="s">
        <v>164</v>
      </c>
      <c r="G15" s="786" t="s">
        <v>168</v>
      </c>
      <c r="H15" s="179"/>
    </row>
    <row r="16" spans="1:241" ht="36.6" customHeight="1">
      <c r="B16" s="1009" t="s">
        <v>175</v>
      </c>
      <c r="C16" s="719" t="s">
        <v>176</v>
      </c>
      <c r="D16" s="792" t="s">
        <v>164</v>
      </c>
      <c r="E16" s="787" t="s">
        <v>172</v>
      </c>
      <c r="F16" s="787" t="s">
        <v>172</v>
      </c>
      <c r="G16" s="786" t="s">
        <v>168</v>
      </c>
      <c r="H16" s="179"/>
    </row>
    <row r="17" spans="2:8" ht="36.6" customHeight="1">
      <c r="B17" s="1010"/>
      <c r="C17" s="719" t="s">
        <v>177</v>
      </c>
      <c r="D17" s="792" t="s">
        <v>164</v>
      </c>
      <c r="E17" s="792" t="s">
        <v>164</v>
      </c>
      <c r="F17" s="792" t="s">
        <v>164</v>
      </c>
      <c r="G17" s="786" t="s">
        <v>168</v>
      </c>
      <c r="H17" s="179"/>
    </row>
    <row r="18" spans="2:8" ht="36.6" customHeight="1">
      <c r="B18" s="1010"/>
      <c r="C18" s="720" t="s">
        <v>178</v>
      </c>
      <c r="D18" s="787" t="s">
        <v>172</v>
      </c>
      <c r="E18" s="792" t="s">
        <v>164</v>
      </c>
      <c r="F18" s="787" t="s">
        <v>172</v>
      </c>
      <c r="G18" s="786" t="s">
        <v>168</v>
      </c>
      <c r="H18" s="179"/>
    </row>
    <row r="19" spans="2:8" ht="36.6" customHeight="1" thickBot="1">
      <c r="B19" s="1011"/>
      <c r="C19" s="721" t="s">
        <v>179</v>
      </c>
      <c r="D19" s="788" t="s">
        <v>172</v>
      </c>
      <c r="E19" s="793" t="s">
        <v>164</v>
      </c>
      <c r="F19" s="793" t="s">
        <v>164</v>
      </c>
      <c r="G19" s="789" t="s">
        <v>168</v>
      </c>
      <c r="H19" s="180"/>
    </row>
  </sheetData>
  <mergeCells count="8">
    <mergeCell ref="B15:C15"/>
    <mergeCell ref="B3:H3"/>
    <mergeCell ref="B16:B19"/>
    <mergeCell ref="B2:H2"/>
    <mergeCell ref="B9:B12"/>
    <mergeCell ref="B8:C8"/>
    <mergeCell ref="B13:C13"/>
    <mergeCell ref="B14:C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6783-7AA4-4754-882C-508B978ED60C}">
  <sheetPr>
    <tabColor theme="6" tint="0.39997558519241921"/>
  </sheetPr>
  <dimension ref="B1:Y176"/>
  <sheetViews>
    <sheetView zoomScale="80" zoomScaleNormal="80" workbookViewId="0">
      <selection activeCell="O4" sqref="O4"/>
    </sheetView>
  </sheetViews>
  <sheetFormatPr defaultColWidth="9" defaultRowHeight="15.75"/>
  <cols>
    <col min="1" max="1" width="1.140625" style="15" customWidth="1"/>
    <col min="2" max="2" width="10.140625" style="15" customWidth="1"/>
    <col min="3" max="3" width="28.140625" style="15" customWidth="1"/>
    <col min="4" max="4" width="1.28515625" style="78" customWidth="1"/>
    <col min="5" max="5" width="12" style="15" customWidth="1"/>
    <col min="6" max="6" width="2.140625" style="15" customWidth="1"/>
    <col min="7" max="7" width="12.5703125" style="200" customWidth="1"/>
    <col min="8" max="8" width="2.140625" style="200" customWidth="1"/>
    <col min="9" max="9" width="12.5703125" style="200" customWidth="1"/>
    <col min="10" max="10" width="2.140625" style="200" customWidth="1"/>
    <col min="11" max="11" width="13.42578125" style="200" customWidth="1"/>
    <col min="12" max="12" width="2.140625" style="200" customWidth="1"/>
    <col min="13" max="13" width="12.28515625" style="200" customWidth="1"/>
    <col min="14" max="14" width="2.140625" style="15" customWidth="1"/>
    <col min="15" max="15" width="38.85546875" style="15" customWidth="1"/>
    <col min="16" max="16" width="2.140625" style="15" customWidth="1"/>
    <col min="17" max="17" width="12.5703125" style="15" customWidth="1"/>
    <col min="18" max="18" width="2.140625" style="15" customWidth="1"/>
    <col min="19" max="19" width="12.5703125" style="15" customWidth="1"/>
    <col min="20" max="20" width="2.140625" style="15" customWidth="1"/>
    <col min="21" max="21" width="14.7109375" style="15" customWidth="1"/>
    <col min="22" max="22" width="2.140625" style="15" customWidth="1"/>
    <col min="23" max="23" width="12.28515625" style="15" customWidth="1"/>
    <col min="24" max="24" width="2.140625" style="15" customWidth="1"/>
    <col min="25" max="25" width="34.85546875" style="15" customWidth="1"/>
    <col min="26" max="16384" width="9" style="15"/>
  </cols>
  <sheetData>
    <row r="1" spans="2:25" ht="29.1" customHeight="1">
      <c r="C1" s="1061" t="s">
        <v>180</v>
      </c>
      <c r="D1" s="1061"/>
      <c r="E1" s="1061"/>
      <c r="F1" s="1061"/>
      <c r="G1" s="1061"/>
      <c r="H1" s="1061"/>
      <c r="I1" s="1061"/>
      <c r="J1" s="1061"/>
      <c r="K1" s="1061"/>
      <c r="L1" s="1061"/>
      <c r="M1" s="1061"/>
      <c r="N1" s="1061"/>
      <c r="O1" s="1061"/>
      <c r="P1" s="1061"/>
      <c r="Q1" s="1061"/>
      <c r="R1" s="1061"/>
      <c r="S1" s="1061"/>
      <c r="T1" s="1061"/>
      <c r="U1" s="1061"/>
      <c r="V1" s="1061"/>
      <c r="W1" s="1061"/>
      <c r="X1" s="1061"/>
      <c r="Y1" s="1061"/>
    </row>
    <row r="2" spans="2:25" ht="23.25">
      <c r="C2" s="878" t="s">
        <v>181</v>
      </c>
      <c r="D2" s="878"/>
      <c r="E2" s="878"/>
      <c r="F2" s="878"/>
      <c r="G2" s="878"/>
      <c r="H2" s="878"/>
      <c r="I2" s="878"/>
      <c r="J2" s="878"/>
      <c r="K2" s="878"/>
      <c r="L2" s="878"/>
      <c r="M2" s="878"/>
      <c r="N2" s="878"/>
      <c r="O2" s="878"/>
      <c r="P2" s="878"/>
      <c r="Q2" s="878"/>
      <c r="R2" s="878"/>
      <c r="S2" s="878"/>
      <c r="T2" s="878"/>
      <c r="U2" s="878"/>
      <c r="V2" s="878"/>
      <c r="W2" s="878"/>
      <c r="X2" s="878"/>
      <c r="Y2" s="878"/>
    </row>
    <row r="3" spans="2:25" ht="23.25">
      <c r="C3" s="803"/>
      <c r="D3" s="803"/>
      <c r="E3" s="803"/>
      <c r="F3" s="803"/>
      <c r="G3" s="842" t="s">
        <v>6</v>
      </c>
      <c r="H3" s="842"/>
      <c r="I3" s="843"/>
      <c r="J3" s="844"/>
      <c r="K3" s="844"/>
      <c r="L3" s="803"/>
      <c r="M3" s="782"/>
      <c r="N3" s="803"/>
      <c r="O3" s="803"/>
      <c r="P3" s="803"/>
      <c r="Q3" s="803"/>
      <c r="R3" s="803"/>
      <c r="S3" s="803"/>
      <c r="T3" s="803"/>
      <c r="U3" s="803"/>
      <c r="V3" s="803"/>
      <c r="W3" s="803"/>
      <c r="X3" s="803"/>
      <c r="Y3" s="803"/>
    </row>
    <row r="4" spans="2:25" ht="23.25">
      <c r="C4" s="803"/>
      <c r="D4" s="803"/>
      <c r="E4" s="803"/>
      <c r="F4" s="803"/>
      <c r="G4" s="803"/>
      <c r="H4" s="803"/>
      <c r="I4" s="803"/>
      <c r="J4" s="803"/>
      <c r="K4" s="803"/>
      <c r="L4" s="803"/>
      <c r="M4" s="803"/>
      <c r="N4" s="803"/>
      <c r="O4" s="803"/>
      <c r="P4" s="803"/>
      <c r="Q4" s="803"/>
      <c r="R4" s="803"/>
      <c r="S4" s="803"/>
      <c r="T4" s="803"/>
      <c r="U4" s="803"/>
      <c r="V4" s="803"/>
      <c r="W4" s="803"/>
      <c r="X4" s="803"/>
      <c r="Y4" s="803"/>
    </row>
    <row r="5" spans="2:25" ht="16.5" thickBot="1">
      <c r="C5" s="76"/>
      <c r="D5" s="84"/>
      <c r="E5" s="77"/>
      <c r="F5" s="82"/>
      <c r="G5" s="77"/>
      <c r="H5" s="82"/>
      <c r="I5" s="78"/>
      <c r="J5" s="82"/>
      <c r="K5" s="15"/>
      <c r="L5" s="83"/>
      <c r="M5" s="15"/>
      <c r="N5" s="83"/>
      <c r="P5" s="82"/>
      <c r="Q5" s="77"/>
      <c r="R5" s="82"/>
      <c r="S5" s="78"/>
      <c r="T5" s="82"/>
      <c r="V5" s="83"/>
      <c r="X5" s="83"/>
    </row>
    <row r="6" spans="2:25" s="184" customFormat="1" ht="20.45" customHeight="1" thickBot="1">
      <c r="C6" s="181"/>
      <c r="D6" s="182"/>
      <c r="E6" s="183"/>
      <c r="F6" s="206"/>
      <c r="G6" s="1068" t="s">
        <v>182</v>
      </c>
      <c r="H6" s="1069"/>
      <c r="I6" s="1069"/>
      <c r="J6" s="1069"/>
      <c r="K6" s="1069"/>
      <c r="L6" s="1069"/>
      <c r="M6" s="1069"/>
      <c r="N6" s="1069"/>
      <c r="O6" s="1070"/>
      <c r="P6" s="206"/>
      <c r="Q6" s="1065" t="s">
        <v>183</v>
      </c>
      <c r="R6" s="1066"/>
      <c r="S6" s="1066"/>
      <c r="T6" s="1066"/>
      <c r="U6" s="1066"/>
      <c r="V6" s="1066"/>
      <c r="W6" s="1066"/>
      <c r="X6" s="1066"/>
      <c r="Y6" s="1067"/>
    </row>
    <row r="7" spans="2:25" s="23" customFormat="1" ht="47.65" customHeight="1" thickBot="1">
      <c r="B7" s="1071" t="s">
        <v>184</v>
      </c>
      <c r="C7" s="1072"/>
      <c r="D7" s="645"/>
      <c r="E7" s="646" t="s">
        <v>36</v>
      </c>
      <c r="F7" s="595"/>
      <c r="G7" s="604" t="s">
        <v>37</v>
      </c>
      <c r="H7" s="612"/>
      <c r="I7" s="610" t="s">
        <v>185</v>
      </c>
      <c r="J7" s="612"/>
      <c r="K7" s="610" t="s">
        <v>186</v>
      </c>
      <c r="L7" s="612"/>
      <c r="M7" s="613" t="s">
        <v>43</v>
      </c>
      <c r="N7" s="619"/>
      <c r="O7" s="638" t="s">
        <v>187</v>
      </c>
      <c r="P7" s="595"/>
      <c r="Q7" s="676" t="s">
        <v>37</v>
      </c>
      <c r="R7" s="677"/>
      <c r="S7" s="678" t="s">
        <v>41</v>
      </c>
      <c r="T7" s="677"/>
      <c r="U7" s="678" t="s">
        <v>42</v>
      </c>
      <c r="V7" s="677"/>
      <c r="W7" s="678" t="s">
        <v>43</v>
      </c>
      <c r="X7" s="677"/>
      <c r="Y7" s="679" t="s">
        <v>39</v>
      </c>
    </row>
    <row r="8" spans="2:25" ht="22.9" customHeight="1" thickTop="1">
      <c r="B8" s="1017" t="s">
        <v>188</v>
      </c>
      <c r="C8" s="1018"/>
      <c r="D8" s="84"/>
      <c r="E8" s="1045" t="s">
        <v>189</v>
      </c>
      <c r="F8" s="86"/>
      <c r="G8" s="605"/>
      <c r="H8" s="198"/>
      <c r="I8" s="744"/>
      <c r="J8" s="723"/>
      <c r="K8" s="744"/>
      <c r="L8" s="198"/>
      <c r="M8" s="614"/>
      <c r="N8" s="620"/>
      <c r="O8" s="618"/>
      <c r="P8" s="86"/>
      <c r="Q8" s="656"/>
      <c r="R8" s="626"/>
      <c r="S8" s="733"/>
      <c r="T8" s="765"/>
      <c r="U8" s="733"/>
      <c r="V8" s="626"/>
      <c r="W8" s="631"/>
      <c r="X8" s="626"/>
      <c r="Y8" s="201"/>
    </row>
    <row r="9" spans="2:25" ht="40.15" customHeight="1">
      <c r="B9" s="1049" t="s">
        <v>169</v>
      </c>
      <c r="C9" s="847" t="str">
        <f>'(1) Unit Cost Range ($)'!A8</f>
        <v>GSI 1 - Permeable pavement</v>
      </c>
      <c r="D9" s="84"/>
      <c r="E9" s="1046"/>
      <c r="F9" s="86"/>
      <c r="G9" s="606" t="s">
        <v>190</v>
      </c>
      <c r="H9" s="198"/>
      <c r="I9" s="745">
        <v>0.03</v>
      </c>
      <c r="J9" s="723"/>
      <c r="K9" s="745">
        <v>0.05</v>
      </c>
      <c r="L9" s="198"/>
      <c r="M9" s="684">
        <f>AVERAGE(I9:K9)</f>
        <v>0.04</v>
      </c>
      <c r="N9" s="620"/>
      <c r="O9" s="1073" t="s">
        <v>191</v>
      </c>
      <c r="P9" s="86"/>
      <c r="Q9" s="656"/>
      <c r="R9" s="626"/>
      <c r="S9" s="733"/>
      <c r="T9" s="765"/>
      <c r="U9" s="733"/>
      <c r="V9" s="626"/>
      <c r="W9" s="631"/>
      <c r="X9" s="626"/>
      <c r="Y9" s="201"/>
    </row>
    <row r="10" spans="2:25" ht="37.5" customHeight="1">
      <c r="B10" s="1049"/>
      <c r="C10" s="854" t="str">
        <f>'(1) Unit Cost Range ($)'!A14</f>
        <v>GSI 2 - Rain garden</v>
      </c>
      <c r="D10" s="84"/>
      <c r="E10" s="1046"/>
      <c r="F10" s="86"/>
      <c r="G10" s="606" t="s">
        <v>190</v>
      </c>
      <c r="H10" s="198"/>
      <c r="I10" s="746">
        <v>9.4E-2</v>
      </c>
      <c r="J10" s="747"/>
      <c r="K10" s="746">
        <v>0.2</v>
      </c>
      <c r="L10" s="685"/>
      <c r="M10" s="684">
        <f>AVERAGE(I10:K10)</f>
        <v>0.14700000000000002</v>
      </c>
      <c r="N10" s="620"/>
      <c r="O10" s="1073"/>
      <c r="P10" s="86"/>
      <c r="Q10" s="656"/>
      <c r="R10" s="626"/>
      <c r="S10" s="733"/>
      <c r="T10" s="765"/>
      <c r="U10" s="733"/>
      <c r="V10" s="626"/>
      <c r="W10" s="631"/>
      <c r="X10" s="626"/>
      <c r="Y10" s="201"/>
    </row>
    <row r="11" spans="2:25" ht="47.25">
      <c r="B11" s="1050"/>
      <c r="C11" s="860" t="str">
        <f>'(1) Unit Cost Range ($)'!A20</f>
        <v>GSI 3 - Grassy ditch</v>
      </c>
      <c r="D11" s="84"/>
      <c r="E11" s="1047"/>
      <c r="F11" s="86"/>
      <c r="G11" s="606" t="s">
        <v>190</v>
      </c>
      <c r="H11" s="198"/>
      <c r="I11" s="748">
        <v>3.2000000000000001E-2</v>
      </c>
      <c r="J11" s="723"/>
      <c r="K11" s="748">
        <v>0.08</v>
      </c>
      <c r="L11" s="198"/>
      <c r="M11" s="682">
        <f>AVERAGE(I11:K11)</f>
        <v>5.6000000000000001E-2</v>
      </c>
      <c r="N11" s="620"/>
      <c r="O11" s="1074"/>
      <c r="P11" s="86"/>
      <c r="Q11" s="666" t="s">
        <v>60</v>
      </c>
      <c r="R11" s="626"/>
      <c r="S11" s="766">
        <v>7.5</v>
      </c>
      <c r="T11" s="765"/>
      <c r="U11" s="766">
        <v>8.5</v>
      </c>
      <c r="V11" s="626"/>
      <c r="W11" s="668">
        <f>AVERAGE(U11,S11)</f>
        <v>8</v>
      </c>
      <c r="X11" s="626"/>
      <c r="Y11" s="669" t="s">
        <v>192</v>
      </c>
    </row>
    <row r="12" spans="2:25" ht="54" customHeight="1">
      <c r="B12" s="1075" t="s">
        <v>193</v>
      </c>
      <c r="C12" s="848" t="str">
        <f>'(1) Unit Cost Range ($)'!A8</f>
        <v>GSI 1 - Permeable pavement</v>
      </c>
      <c r="D12" s="84"/>
      <c r="E12" s="1048" t="s">
        <v>194</v>
      </c>
      <c r="F12" s="86"/>
      <c r="G12" s="606" t="s">
        <v>190</v>
      </c>
      <c r="H12" s="198"/>
      <c r="I12" s="745">
        <v>0.03</v>
      </c>
      <c r="J12" s="723"/>
      <c r="K12" s="745">
        <v>0.03</v>
      </c>
      <c r="L12" s="198"/>
      <c r="M12" s="611">
        <f>AVERAGE(I12:K12)</f>
        <v>0.03</v>
      </c>
      <c r="N12" s="620"/>
      <c r="O12" s="1076" t="s">
        <v>195</v>
      </c>
      <c r="P12" s="86"/>
      <c r="Q12" s="656"/>
      <c r="R12" s="626"/>
      <c r="S12" s="733"/>
      <c r="T12" s="765"/>
      <c r="U12" s="733"/>
      <c r="V12" s="626"/>
      <c r="W12" s="631"/>
      <c r="X12" s="626"/>
      <c r="Y12" s="201"/>
    </row>
    <row r="13" spans="2:25" ht="54" customHeight="1">
      <c r="B13" s="1049"/>
      <c r="C13" s="854" t="str">
        <f>'(1) Unit Cost Range ($)'!A14</f>
        <v>GSI 2 - Rain garden</v>
      </c>
      <c r="D13" s="84"/>
      <c r="E13" s="1046"/>
      <c r="F13" s="86"/>
      <c r="G13" s="606" t="s">
        <v>190</v>
      </c>
      <c r="H13" s="198"/>
      <c r="I13" s="749">
        <v>0.153</v>
      </c>
      <c r="J13" s="723"/>
      <c r="K13" s="749">
        <v>0.153</v>
      </c>
      <c r="L13" s="198"/>
      <c r="M13" s="681">
        <f>AVERAGE(I13:K13)</f>
        <v>0.153</v>
      </c>
      <c r="N13" s="620"/>
      <c r="O13" s="1076"/>
      <c r="P13" s="86"/>
      <c r="Q13" s="656"/>
      <c r="R13" s="626"/>
      <c r="S13" s="733"/>
      <c r="T13" s="765"/>
      <c r="U13" s="733"/>
      <c r="V13" s="626"/>
      <c r="W13" s="631"/>
      <c r="X13" s="626"/>
      <c r="Y13" s="201"/>
    </row>
    <row r="14" spans="2:25" ht="54" customHeight="1">
      <c r="B14" s="1050"/>
      <c r="C14" s="860" t="str">
        <f>'(1) Unit Cost Range ($)'!A20</f>
        <v>GSI 3 - Grassy ditch</v>
      </c>
      <c r="D14" s="84"/>
      <c r="E14" s="1047"/>
      <c r="F14" s="86"/>
      <c r="G14" s="665" t="s">
        <v>190</v>
      </c>
      <c r="H14" s="198"/>
      <c r="I14" s="748">
        <v>0</v>
      </c>
      <c r="J14" s="723"/>
      <c r="K14" s="748">
        <v>0</v>
      </c>
      <c r="L14" s="198"/>
      <c r="M14" s="682">
        <v>0</v>
      </c>
      <c r="N14" s="620"/>
      <c r="O14" s="1077"/>
      <c r="P14" s="86"/>
      <c r="Q14" s="666" t="s">
        <v>60</v>
      </c>
      <c r="R14" s="626"/>
      <c r="S14" s="766">
        <v>5.0999999999999997E-2</v>
      </c>
      <c r="T14" s="765"/>
      <c r="U14" s="766">
        <v>5.0999999999999997E-2</v>
      </c>
      <c r="V14" s="626"/>
      <c r="W14" s="675">
        <f>AVERAGE(S14,U14)</f>
        <v>5.0999999999999997E-2</v>
      </c>
      <c r="X14" s="626"/>
      <c r="Y14" s="667"/>
    </row>
    <row r="15" spans="2:25" ht="40.5" customHeight="1">
      <c r="B15" s="1041" t="s">
        <v>167</v>
      </c>
      <c r="C15" s="1042"/>
      <c r="D15" s="597"/>
      <c r="E15" s="647"/>
      <c r="G15" s="605"/>
      <c r="H15" s="197"/>
      <c r="I15" s="744"/>
      <c r="J15" s="750"/>
      <c r="K15" s="744"/>
      <c r="L15" s="197"/>
      <c r="M15" s="614"/>
      <c r="N15" s="621"/>
      <c r="O15" s="618"/>
      <c r="P15" s="78"/>
      <c r="Q15" s="656"/>
      <c r="R15" s="627"/>
      <c r="S15" s="733"/>
      <c r="T15" s="767"/>
      <c r="U15" s="733"/>
      <c r="V15" s="627"/>
      <c r="W15" s="631"/>
      <c r="X15" s="627"/>
      <c r="Y15" s="201"/>
    </row>
    <row r="16" spans="2:25" ht="27" customHeight="1">
      <c r="B16" s="1051" t="s">
        <v>196</v>
      </c>
      <c r="C16" s="1052"/>
      <c r="D16" s="597"/>
      <c r="E16" s="647"/>
      <c r="G16" s="605"/>
      <c r="H16" s="197"/>
      <c r="I16" s="744"/>
      <c r="J16" s="750"/>
      <c r="K16" s="744"/>
      <c r="L16" s="197"/>
      <c r="M16" s="614"/>
      <c r="N16" s="621"/>
      <c r="O16" s="618"/>
      <c r="P16" s="78"/>
      <c r="Q16" s="656"/>
      <c r="R16" s="627"/>
      <c r="S16" s="733"/>
      <c r="T16" s="767"/>
      <c r="U16" s="733"/>
      <c r="V16" s="627"/>
      <c r="W16" s="631"/>
      <c r="X16" s="627"/>
      <c r="Y16" s="201"/>
    </row>
    <row r="17" spans="2:25" ht="22.5" customHeight="1">
      <c r="B17" s="1051" t="s">
        <v>197</v>
      </c>
      <c r="C17" s="1052"/>
      <c r="D17" s="597"/>
      <c r="E17" s="647" t="s">
        <v>198</v>
      </c>
      <c r="G17" s="605" t="s">
        <v>199</v>
      </c>
      <c r="H17" s="197"/>
      <c r="I17" s="744">
        <v>30.01</v>
      </c>
      <c r="J17" s="750"/>
      <c r="K17" s="744">
        <v>17.5</v>
      </c>
      <c r="L17" s="197"/>
      <c r="M17" s="614">
        <f>AVERAGE(I17:K17)</f>
        <v>23.755000000000003</v>
      </c>
      <c r="N17" s="621"/>
      <c r="O17" s="618"/>
      <c r="P17" s="78"/>
      <c r="Q17" s="656"/>
      <c r="R17" s="627"/>
      <c r="S17" s="817" t="s">
        <v>98</v>
      </c>
      <c r="T17" s="768"/>
      <c r="U17" s="817" t="s">
        <v>98</v>
      </c>
      <c r="V17" s="674"/>
      <c r="W17" s="670" t="s">
        <v>98</v>
      </c>
      <c r="X17" s="627"/>
      <c r="Y17" s="1020" t="s">
        <v>200</v>
      </c>
    </row>
    <row r="18" spans="2:25" ht="29.1" customHeight="1" thickBot="1">
      <c r="B18" s="1053" t="s">
        <v>201</v>
      </c>
      <c r="C18" s="1054"/>
      <c r="D18" s="599"/>
      <c r="E18" s="648" t="s">
        <v>198</v>
      </c>
      <c r="F18" s="85"/>
      <c r="G18" s="607" t="s">
        <v>202</v>
      </c>
      <c r="H18" s="600"/>
      <c r="I18" s="751">
        <v>0.51</v>
      </c>
      <c r="J18" s="752"/>
      <c r="K18" s="751">
        <v>1.25</v>
      </c>
      <c r="L18" s="600"/>
      <c r="M18" s="616">
        <f>AVERAGE(I18:K18)</f>
        <v>0.88</v>
      </c>
      <c r="N18" s="622"/>
      <c r="O18" s="639" t="s">
        <v>203</v>
      </c>
      <c r="P18" s="85"/>
      <c r="Q18" s="658"/>
      <c r="R18" s="628"/>
      <c r="S18" s="818" t="s">
        <v>98</v>
      </c>
      <c r="T18" s="769"/>
      <c r="U18" s="818" t="s">
        <v>98</v>
      </c>
      <c r="V18" s="673"/>
      <c r="W18" s="671" t="s">
        <v>98</v>
      </c>
      <c r="X18" s="628"/>
      <c r="Y18" s="1021"/>
    </row>
    <row r="19" spans="2:25" ht="22.9" customHeight="1">
      <c r="B19" s="1022" t="s">
        <v>204</v>
      </c>
      <c r="C19" s="1023"/>
      <c r="D19" s="602"/>
      <c r="E19" s="649"/>
      <c r="F19" s="86"/>
      <c r="G19" s="608"/>
      <c r="H19" s="603"/>
      <c r="I19" s="753"/>
      <c r="J19" s="754"/>
      <c r="K19" s="753"/>
      <c r="L19" s="603"/>
      <c r="M19" s="617"/>
      <c r="N19" s="623"/>
      <c r="O19" s="1030" t="s">
        <v>205</v>
      </c>
      <c r="P19" s="86"/>
      <c r="Q19" s="659"/>
      <c r="R19" s="629"/>
      <c r="S19" s="770"/>
      <c r="T19" s="771"/>
      <c r="U19" s="770"/>
      <c r="V19" s="629"/>
      <c r="W19" s="634"/>
      <c r="X19" s="629"/>
      <c r="Y19" s="1062" t="s">
        <v>206</v>
      </c>
    </row>
    <row r="20" spans="2:25" ht="34.15" customHeight="1" thickBot="1">
      <c r="B20" s="1026" t="s">
        <v>207</v>
      </c>
      <c r="C20" s="1027"/>
      <c r="D20" s="598"/>
      <c r="E20" s="650" t="s">
        <v>54</v>
      </c>
      <c r="F20" s="86"/>
      <c r="G20" s="607" t="s">
        <v>208</v>
      </c>
      <c r="H20" s="596"/>
      <c r="I20" s="755">
        <v>0.1792</v>
      </c>
      <c r="J20" s="756"/>
      <c r="K20" s="757">
        <v>0.26879999999999998</v>
      </c>
      <c r="L20" s="596"/>
      <c r="M20" s="616">
        <f>AVERAGE(I20,K20)</f>
        <v>0.22399999999999998</v>
      </c>
      <c r="N20" s="624"/>
      <c r="O20" s="1032"/>
      <c r="P20" s="86"/>
      <c r="Q20" s="658" t="s">
        <v>209</v>
      </c>
      <c r="R20" s="630"/>
      <c r="S20" s="772">
        <v>0.1</v>
      </c>
      <c r="T20" s="773"/>
      <c r="U20" s="774">
        <v>0.63</v>
      </c>
      <c r="V20" s="630"/>
      <c r="W20" s="633">
        <f>AVERAGE(S20,U20)</f>
        <v>0.36499999999999999</v>
      </c>
      <c r="X20" s="630"/>
      <c r="Y20" s="1063"/>
    </row>
    <row r="21" spans="2:25" ht="22.9" customHeight="1">
      <c r="B21" s="1017" t="s">
        <v>210</v>
      </c>
      <c r="C21" s="1018"/>
      <c r="D21" s="84"/>
      <c r="E21" s="647"/>
      <c r="F21" s="122"/>
      <c r="G21" s="605"/>
      <c r="H21" s="198"/>
      <c r="I21" s="744"/>
      <c r="J21" s="723"/>
      <c r="K21" s="744"/>
      <c r="L21" s="198"/>
      <c r="M21" s="614"/>
      <c r="N21" s="620"/>
      <c r="O21" s="1031" t="s">
        <v>211</v>
      </c>
      <c r="P21" s="122"/>
      <c r="Q21" s="656"/>
      <c r="R21" s="626"/>
      <c r="S21" s="733"/>
      <c r="T21" s="765"/>
      <c r="U21" s="733"/>
      <c r="V21" s="626"/>
      <c r="W21" s="631"/>
      <c r="X21" s="626"/>
      <c r="Y21" s="1064" t="s">
        <v>211</v>
      </c>
    </row>
    <row r="22" spans="2:25" ht="34.15" customHeight="1">
      <c r="B22" s="1041" t="s">
        <v>212</v>
      </c>
      <c r="C22" s="1042"/>
      <c r="D22" s="84"/>
      <c r="E22" s="647"/>
      <c r="F22" s="86"/>
      <c r="G22" s="605"/>
      <c r="H22" s="198"/>
      <c r="I22" s="744"/>
      <c r="J22" s="723"/>
      <c r="K22" s="744"/>
      <c r="L22" s="198"/>
      <c r="M22" s="614"/>
      <c r="N22" s="620"/>
      <c r="O22" s="1031"/>
      <c r="P22" s="86"/>
      <c r="Q22" s="656"/>
      <c r="R22" s="626"/>
      <c r="S22" s="733"/>
      <c r="T22" s="765"/>
      <c r="U22" s="733"/>
      <c r="V22" s="626"/>
      <c r="W22" s="631"/>
      <c r="X22" s="626"/>
      <c r="Y22" s="1064"/>
    </row>
    <row r="23" spans="2:25" ht="26.65" customHeight="1">
      <c r="B23" s="1055" t="s">
        <v>213</v>
      </c>
      <c r="C23" s="1056"/>
      <c r="D23" s="84"/>
      <c r="E23" s="651" t="s">
        <v>54</v>
      </c>
      <c r="F23" s="86"/>
      <c r="G23" s="606" t="s">
        <v>214</v>
      </c>
      <c r="H23" s="198"/>
      <c r="I23" s="758">
        <v>3.0000000000000001E-3</v>
      </c>
      <c r="J23" s="723"/>
      <c r="K23" s="759">
        <v>4.7699999999999999E-3</v>
      </c>
      <c r="L23" s="198"/>
      <c r="M23" s="615">
        <f>AVERAGE(I23,K23)</f>
        <v>3.885E-3</v>
      </c>
      <c r="N23" s="620"/>
      <c r="O23" s="1043" t="s">
        <v>215</v>
      </c>
      <c r="P23" s="86"/>
      <c r="Q23" s="657" t="s">
        <v>216</v>
      </c>
      <c r="R23" s="626"/>
      <c r="S23" s="775">
        <v>3.34</v>
      </c>
      <c r="T23" s="765"/>
      <c r="U23" s="775">
        <v>5.73</v>
      </c>
      <c r="V23" s="626"/>
      <c r="W23" s="632">
        <f>AVERAGE(S23,U23)</f>
        <v>4.5350000000000001</v>
      </c>
      <c r="X23" s="626"/>
      <c r="Y23" s="1059" t="s">
        <v>217</v>
      </c>
    </row>
    <row r="24" spans="2:25" ht="22.9" customHeight="1">
      <c r="B24" s="1055" t="s">
        <v>218</v>
      </c>
      <c r="C24" s="1056"/>
      <c r="E24" s="651" t="s">
        <v>54</v>
      </c>
      <c r="F24" s="78"/>
      <c r="G24" s="606" t="s">
        <v>214</v>
      </c>
      <c r="H24" s="197"/>
      <c r="I24" s="759">
        <v>5.8799999999999998E-3</v>
      </c>
      <c r="J24" s="760"/>
      <c r="K24" s="759">
        <v>6.0600000000000003E-3</v>
      </c>
      <c r="L24" s="197"/>
      <c r="M24" s="615">
        <f t="shared" ref="M24:M25" si="0">AVERAGE(I24,K24)</f>
        <v>5.9699999999999996E-3</v>
      </c>
      <c r="N24" s="621"/>
      <c r="O24" s="1043"/>
      <c r="P24" s="78"/>
      <c r="Q24" s="657" t="s">
        <v>216</v>
      </c>
      <c r="R24" s="627"/>
      <c r="S24" s="775">
        <v>2.06</v>
      </c>
      <c r="T24" s="776"/>
      <c r="U24" s="775">
        <v>4.78</v>
      </c>
      <c r="V24" s="627"/>
      <c r="W24" s="632">
        <f>AVERAGE(S24,U24)</f>
        <v>3.42</v>
      </c>
      <c r="X24" s="627"/>
      <c r="Y24" s="1059"/>
    </row>
    <row r="25" spans="2:25" ht="22.9" customHeight="1" thickBot="1">
      <c r="B25" s="1057" t="s">
        <v>219</v>
      </c>
      <c r="C25" s="1058"/>
      <c r="D25" s="598"/>
      <c r="E25" s="652" t="s">
        <v>54</v>
      </c>
      <c r="F25" s="86"/>
      <c r="G25" s="607" t="s">
        <v>214</v>
      </c>
      <c r="H25" s="596"/>
      <c r="I25" s="751">
        <v>1.14E-3</v>
      </c>
      <c r="J25" s="756"/>
      <c r="K25" s="751">
        <v>4.0000000000000001E-3</v>
      </c>
      <c r="L25" s="596"/>
      <c r="M25" s="616">
        <f t="shared" si="0"/>
        <v>2.5700000000000002E-3</v>
      </c>
      <c r="N25" s="624"/>
      <c r="O25" s="1044"/>
      <c r="P25" s="86"/>
      <c r="Q25" s="658" t="s">
        <v>216</v>
      </c>
      <c r="R25" s="630"/>
      <c r="S25" s="774">
        <v>2.84</v>
      </c>
      <c r="T25" s="773"/>
      <c r="U25" s="774">
        <v>2.84</v>
      </c>
      <c r="V25" s="630"/>
      <c r="W25" s="635">
        <f>AVERAGE(S25,U25)</f>
        <v>2.84</v>
      </c>
      <c r="X25" s="630"/>
      <c r="Y25" s="1060"/>
    </row>
    <row r="26" spans="2:25" ht="19.899999999999999" customHeight="1">
      <c r="B26" s="1017" t="s">
        <v>220</v>
      </c>
      <c r="C26" s="1018"/>
      <c r="D26" s="84"/>
      <c r="E26" s="647"/>
      <c r="F26" s="122"/>
      <c r="G26" s="605"/>
      <c r="H26" s="198"/>
      <c r="I26" s="744"/>
      <c r="J26" s="723"/>
      <c r="K26" s="744"/>
      <c r="L26" s="198"/>
      <c r="M26" s="614"/>
      <c r="N26" s="620"/>
      <c r="O26" s="618"/>
      <c r="P26" s="122"/>
      <c r="Q26" s="656"/>
      <c r="R26" s="626"/>
      <c r="S26" s="733"/>
      <c r="T26" s="765"/>
      <c r="U26" s="733"/>
      <c r="V26" s="626"/>
      <c r="W26" s="631"/>
      <c r="X26" s="626"/>
      <c r="Y26" s="201"/>
    </row>
    <row r="27" spans="2:25" ht="35.1" customHeight="1">
      <c r="B27" s="1041" t="s">
        <v>221</v>
      </c>
      <c r="C27" s="1042"/>
      <c r="D27" s="84"/>
      <c r="E27" s="176" t="s">
        <v>54</v>
      </c>
      <c r="F27" s="86"/>
      <c r="G27" s="606" t="s">
        <v>222</v>
      </c>
      <c r="H27" s="198"/>
      <c r="I27" s="761">
        <v>0.26700000000000002</v>
      </c>
      <c r="J27" s="723"/>
      <c r="K27" s="761">
        <v>2.1320000000000001</v>
      </c>
      <c r="L27" s="198"/>
      <c r="M27" s="615">
        <f>AVERAGE(I27,K27)</f>
        <v>1.1995</v>
      </c>
      <c r="N27" s="620"/>
      <c r="O27" s="1039" t="s">
        <v>223</v>
      </c>
      <c r="P27" s="86"/>
      <c r="Q27" s="1033" t="s">
        <v>224</v>
      </c>
      <c r="R27" s="626"/>
      <c r="S27" s="1035">
        <v>5.5350000000000003E-2</v>
      </c>
      <c r="T27" s="765"/>
      <c r="U27" s="1035">
        <v>9.1999999999999998E-2</v>
      </c>
      <c r="V27" s="626"/>
      <c r="W27" s="631"/>
      <c r="X27" s="626"/>
      <c r="Y27" s="1037" t="s">
        <v>225</v>
      </c>
    </row>
    <row r="28" spans="2:25" ht="19.899999999999999" customHeight="1">
      <c r="B28" s="1028" t="s">
        <v>226</v>
      </c>
      <c r="C28" s="1029"/>
      <c r="D28" s="84"/>
      <c r="E28" s="176" t="s">
        <v>54</v>
      </c>
      <c r="F28" s="86"/>
      <c r="G28" s="606" t="s">
        <v>222</v>
      </c>
      <c r="H28" s="198"/>
      <c r="I28" s="761">
        <v>6.2E-2</v>
      </c>
      <c r="J28" s="723"/>
      <c r="K28" s="761">
        <v>0.123</v>
      </c>
      <c r="L28" s="198"/>
      <c r="M28" s="615">
        <f>AVERAGE(I28,K28)</f>
        <v>9.2499999999999999E-2</v>
      </c>
      <c r="N28" s="620"/>
      <c r="O28" s="1040"/>
      <c r="P28" s="86"/>
      <c r="Q28" s="1033"/>
      <c r="R28" s="626"/>
      <c r="S28" s="1035"/>
      <c r="T28" s="765"/>
      <c r="U28" s="1035"/>
      <c r="V28" s="626"/>
      <c r="W28" s="636">
        <f>AVERAGE(S27,U27)</f>
        <v>7.3675000000000004E-2</v>
      </c>
      <c r="X28" s="626"/>
      <c r="Y28" s="1037"/>
    </row>
    <row r="29" spans="2:25" ht="41.1" customHeight="1" thickBot="1">
      <c r="B29" s="1026" t="s">
        <v>227</v>
      </c>
      <c r="C29" s="1027"/>
      <c r="D29" s="601"/>
      <c r="E29" s="652" t="s">
        <v>54</v>
      </c>
      <c r="F29" s="78"/>
      <c r="G29" s="607" t="s">
        <v>228</v>
      </c>
      <c r="H29" s="600"/>
      <c r="I29" s="762">
        <v>1.51</v>
      </c>
      <c r="J29" s="763"/>
      <c r="K29" s="762">
        <v>1.51</v>
      </c>
      <c r="L29" s="600"/>
      <c r="M29" s="616">
        <f>AVERAGE(I29,K29)</f>
        <v>1.51</v>
      </c>
      <c r="N29" s="622"/>
      <c r="O29" s="639" t="s">
        <v>229</v>
      </c>
      <c r="P29" s="78"/>
      <c r="Q29" s="1034"/>
      <c r="R29" s="628"/>
      <c r="S29" s="1036"/>
      <c r="T29" s="762"/>
      <c r="U29" s="1036"/>
      <c r="V29" s="628"/>
      <c r="W29" s="637"/>
      <c r="X29" s="628"/>
      <c r="Y29" s="1038"/>
    </row>
    <row r="30" spans="2:25" ht="19.899999999999999" customHeight="1">
      <c r="B30" s="1022" t="s">
        <v>230</v>
      </c>
      <c r="C30" s="1023"/>
      <c r="D30" s="602"/>
      <c r="E30" s="653"/>
      <c r="F30" s="122"/>
      <c r="G30" s="608"/>
      <c r="H30" s="603"/>
      <c r="I30" s="753"/>
      <c r="J30" s="754"/>
      <c r="K30" s="753"/>
      <c r="L30" s="603"/>
      <c r="M30" s="617"/>
      <c r="N30" s="623"/>
      <c r="O30" s="1030" t="s">
        <v>217</v>
      </c>
      <c r="P30" s="122"/>
      <c r="Q30" s="659"/>
      <c r="R30" s="629"/>
      <c r="S30" s="770"/>
      <c r="T30" s="771"/>
      <c r="U30" s="770"/>
      <c r="V30" s="629"/>
      <c r="W30" s="634"/>
      <c r="X30" s="629"/>
      <c r="Y30" s="1019" t="s">
        <v>231</v>
      </c>
    </row>
    <row r="31" spans="2:25" ht="19.899999999999999" customHeight="1">
      <c r="B31" s="815"/>
      <c r="C31" s="816"/>
      <c r="D31" s="84"/>
      <c r="E31" s="647"/>
      <c r="F31" s="122"/>
      <c r="G31" s="605"/>
      <c r="H31" s="198"/>
      <c r="I31" s="744"/>
      <c r="J31" s="723"/>
      <c r="K31" s="744"/>
      <c r="L31" s="198"/>
      <c r="M31" s="614"/>
      <c r="N31" s="620"/>
      <c r="O31" s="1031"/>
      <c r="P31" s="86"/>
      <c r="Q31" s="656"/>
      <c r="R31" s="626"/>
      <c r="S31" s="733"/>
      <c r="T31" s="765"/>
      <c r="U31" s="733"/>
      <c r="V31" s="626"/>
      <c r="W31" s="631"/>
      <c r="X31" s="626"/>
      <c r="Y31" s="1020"/>
    </row>
    <row r="32" spans="2:25" ht="28.9" customHeight="1" thickBot="1">
      <c r="B32" s="680" t="s">
        <v>232</v>
      </c>
      <c r="C32" s="814"/>
      <c r="D32" s="598"/>
      <c r="E32" s="650" t="s">
        <v>54</v>
      </c>
      <c r="F32" s="122"/>
      <c r="G32" s="609" t="s">
        <v>233</v>
      </c>
      <c r="H32" s="596"/>
      <c r="I32" s="751">
        <f>I25</f>
        <v>1.14E-3</v>
      </c>
      <c r="J32" s="756"/>
      <c r="K32" s="751">
        <f>K25</f>
        <v>4.0000000000000001E-3</v>
      </c>
      <c r="L32" s="596"/>
      <c r="M32" s="616">
        <f>AVERAGE(I32,K32)</f>
        <v>2.5700000000000002E-3</v>
      </c>
      <c r="N32" s="624"/>
      <c r="O32" s="1032"/>
      <c r="P32" s="86"/>
      <c r="Q32" s="660" t="s">
        <v>233</v>
      </c>
      <c r="R32" s="630"/>
      <c r="S32" s="774">
        <v>1.89</v>
      </c>
      <c r="T32" s="773"/>
      <c r="U32" s="772">
        <v>3.2</v>
      </c>
      <c r="V32" s="630"/>
      <c r="W32" s="633">
        <f>AVERAGE(S32,U32)</f>
        <v>2.5449999999999999</v>
      </c>
      <c r="X32" s="630"/>
      <c r="Y32" s="1021"/>
    </row>
    <row r="33" spans="2:25" ht="19.899999999999999" customHeight="1">
      <c r="B33" s="1022" t="s">
        <v>234</v>
      </c>
      <c r="C33" s="1023"/>
      <c r="D33" s="602"/>
      <c r="E33" s="653"/>
      <c r="F33" s="86"/>
      <c r="G33" s="608"/>
      <c r="H33" s="603"/>
      <c r="I33" s="753"/>
      <c r="J33" s="754"/>
      <c r="K33" s="753"/>
      <c r="L33" s="603"/>
      <c r="M33" s="617"/>
      <c r="N33" s="623"/>
      <c r="O33" s="640"/>
      <c r="P33" s="122"/>
      <c r="Q33" s="659"/>
      <c r="R33" s="629"/>
      <c r="S33" s="770"/>
      <c r="T33" s="771"/>
      <c r="U33" s="770"/>
      <c r="V33" s="629"/>
      <c r="W33" s="634"/>
      <c r="X33" s="629"/>
      <c r="Y33" s="625"/>
    </row>
    <row r="34" spans="2:25" ht="32.65" customHeight="1" thickBot="1">
      <c r="B34" s="1024" t="s">
        <v>177</v>
      </c>
      <c r="C34" s="1025"/>
      <c r="D34" s="654"/>
      <c r="E34" s="655"/>
      <c r="F34" s="86"/>
      <c r="G34" s="641" t="s">
        <v>190</v>
      </c>
      <c r="H34" s="199"/>
      <c r="I34" s="764">
        <v>2</v>
      </c>
      <c r="J34" s="735"/>
      <c r="K34" s="764">
        <v>10</v>
      </c>
      <c r="L34" s="199"/>
      <c r="M34" s="642">
        <f>AVERAGE(I34,K34)</f>
        <v>6</v>
      </c>
      <c r="N34" s="643"/>
      <c r="O34" s="644"/>
      <c r="P34" s="86"/>
      <c r="Q34" s="663" t="s">
        <v>190</v>
      </c>
      <c r="R34" s="661"/>
      <c r="S34" s="764">
        <v>2</v>
      </c>
      <c r="T34" s="777"/>
      <c r="U34" s="764">
        <v>10</v>
      </c>
      <c r="V34" s="661"/>
      <c r="W34" s="662">
        <f t="shared" ref="W34" si="1">AVERAGE(S34,U34)</f>
        <v>6</v>
      </c>
      <c r="X34" s="661"/>
      <c r="Y34" s="664" t="s">
        <v>235</v>
      </c>
    </row>
    <row r="35" spans="2:25" ht="19.899999999999999" customHeight="1">
      <c r="F35" s="78"/>
      <c r="G35" s="15"/>
      <c r="H35" s="15"/>
      <c r="I35" s="15"/>
      <c r="J35" s="15"/>
      <c r="K35" s="15"/>
      <c r="L35" s="15"/>
      <c r="M35" s="15"/>
      <c r="P35" s="78"/>
    </row>
    <row r="36" spans="2:25" ht="19.899999999999999" customHeight="1">
      <c r="G36" s="15"/>
      <c r="H36" s="15"/>
      <c r="I36" s="15"/>
      <c r="J36" s="15"/>
      <c r="K36" s="15"/>
      <c r="L36" s="15"/>
      <c r="M36" s="15"/>
    </row>
    <row r="37" spans="2:25" ht="19.899999999999999" customHeight="1">
      <c r="G37" s="15"/>
      <c r="H37" s="15"/>
      <c r="I37" s="15"/>
      <c r="J37" s="15"/>
      <c r="K37" s="15"/>
      <c r="L37" s="15"/>
      <c r="M37" s="15"/>
    </row>
    <row r="38" spans="2:25">
      <c r="G38" s="15"/>
      <c r="H38" s="15"/>
      <c r="I38" s="15"/>
      <c r="J38" s="15"/>
      <c r="K38" s="15"/>
      <c r="L38" s="15"/>
      <c r="M38" s="15"/>
      <c r="O38" s="77"/>
      <c r="Y38" s="77"/>
    </row>
    <row r="39" spans="2:25">
      <c r="G39" s="15"/>
      <c r="H39" s="15"/>
      <c r="I39" s="15"/>
      <c r="J39" s="15"/>
      <c r="K39" s="15"/>
      <c r="L39" s="15"/>
      <c r="M39" s="15"/>
      <c r="O39" s="77"/>
      <c r="Y39" s="77"/>
    </row>
    <row r="40" spans="2:25">
      <c r="G40" s="15"/>
      <c r="H40" s="15"/>
      <c r="I40" s="15"/>
      <c r="J40" s="15"/>
      <c r="K40" s="15"/>
      <c r="L40" s="15"/>
      <c r="M40" s="15"/>
    </row>
    <row r="41" spans="2:25">
      <c r="G41" s="15"/>
      <c r="H41" s="15"/>
      <c r="I41" s="15"/>
      <c r="J41" s="15"/>
      <c r="K41" s="15"/>
      <c r="L41" s="15"/>
      <c r="M41" s="15"/>
    </row>
    <row r="42" spans="2:25">
      <c r="G42" s="15"/>
      <c r="H42" s="15"/>
      <c r="I42" s="15"/>
      <c r="J42" s="15"/>
      <c r="K42" s="15"/>
      <c r="L42" s="15"/>
      <c r="M42" s="15"/>
    </row>
    <row r="43" spans="2:25">
      <c r="G43" s="15"/>
      <c r="H43" s="15"/>
      <c r="I43" s="15"/>
      <c r="J43" s="15"/>
      <c r="K43" s="15"/>
      <c r="L43" s="15"/>
      <c r="M43" s="15"/>
    </row>
    <row r="44" spans="2:25">
      <c r="G44" s="15"/>
      <c r="H44" s="15"/>
      <c r="I44" s="15"/>
      <c r="J44" s="15"/>
      <c r="K44" s="15"/>
      <c r="L44" s="15"/>
      <c r="M44" s="15"/>
    </row>
    <row r="45" spans="2:25">
      <c r="G45" s="15"/>
      <c r="H45" s="15"/>
      <c r="I45" s="15"/>
      <c r="J45" s="15"/>
      <c r="K45" s="15"/>
      <c r="L45" s="15"/>
      <c r="M45" s="15"/>
    </row>
    <row r="46" spans="2:25">
      <c r="G46" s="15"/>
      <c r="H46" s="15"/>
      <c r="I46" s="15"/>
      <c r="J46" s="15"/>
      <c r="K46" s="15"/>
      <c r="L46" s="15"/>
      <c r="M46" s="15"/>
    </row>
    <row r="47" spans="2:25">
      <c r="G47" s="15"/>
      <c r="H47" s="15"/>
      <c r="I47" s="15"/>
      <c r="J47" s="15"/>
      <c r="K47" s="15"/>
      <c r="L47" s="15"/>
      <c r="M47" s="15"/>
    </row>
    <row r="48" spans="2:25">
      <c r="G48" s="15"/>
      <c r="H48" s="15"/>
      <c r="I48" s="15"/>
      <c r="J48" s="15"/>
      <c r="K48" s="15"/>
      <c r="L48" s="15"/>
      <c r="M48" s="15"/>
    </row>
    <row r="49" spans="7:13">
      <c r="G49" s="15"/>
      <c r="H49" s="15"/>
      <c r="I49" s="15"/>
      <c r="J49" s="15"/>
      <c r="K49" s="15"/>
      <c r="L49" s="15"/>
      <c r="M49" s="15"/>
    </row>
    <row r="50" spans="7:13">
      <c r="G50" s="15"/>
      <c r="H50" s="15"/>
      <c r="I50" s="15"/>
      <c r="J50" s="15"/>
      <c r="K50" s="15"/>
      <c r="L50" s="15"/>
      <c r="M50" s="15"/>
    </row>
    <row r="51" spans="7:13">
      <c r="G51" s="15"/>
      <c r="H51" s="15"/>
      <c r="I51" s="15"/>
      <c r="J51" s="15"/>
      <c r="K51" s="15"/>
      <c r="L51" s="15"/>
      <c r="M51" s="15"/>
    </row>
    <row r="52" spans="7:13">
      <c r="G52" s="15"/>
      <c r="H52" s="15"/>
      <c r="I52" s="15"/>
      <c r="J52" s="15"/>
      <c r="K52" s="15"/>
      <c r="L52" s="15"/>
      <c r="M52" s="15"/>
    </row>
    <row r="53" spans="7:13">
      <c r="G53" s="15"/>
      <c r="H53" s="15"/>
      <c r="I53" s="15"/>
      <c r="J53" s="15"/>
      <c r="K53" s="15"/>
      <c r="L53" s="15"/>
      <c r="M53" s="15"/>
    </row>
    <row r="54" spans="7:13">
      <c r="G54" s="15"/>
      <c r="H54" s="15"/>
      <c r="I54" s="15"/>
      <c r="J54" s="15"/>
      <c r="K54" s="15"/>
      <c r="L54" s="15"/>
      <c r="M54" s="15"/>
    </row>
    <row r="55" spans="7:13">
      <c r="G55" s="15"/>
      <c r="H55" s="15"/>
      <c r="I55" s="15"/>
      <c r="J55" s="15"/>
      <c r="K55" s="15"/>
      <c r="L55" s="15"/>
      <c r="M55" s="15"/>
    </row>
    <row r="56" spans="7:13">
      <c r="G56" s="15"/>
      <c r="H56" s="15"/>
      <c r="I56" s="15"/>
      <c r="J56" s="15"/>
      <c r="K56" s="15"/>
      <c r="L56" s="15"/>
      <c r="M56" s="15"/>
    </row>
    <row r="57" spans="7:13">
      <c r="G57" s="15"/>
      <c r="H57" s="15"/>
      <c r="I57" s="15"/>
      <c r="J57" s="15"/>
      <c r="K57" s="15"/>
      <c r="L57" s="15"/>
      <c r="M57" s="15"/>
    </row>
    <row r="58" spans="7:13">
      <c r="G58" s="15"/>
      <c r="H58" s="15"/>
      <c r="I58" s="15"/>
      <c r="J58" s="15"/>
      <c r="K58" s="15"/>
      <c r="L58" s="15"/>
      <c r="M58" s="15"/>
    </row>
    <row r="59" spans="7:13">
      <c r="G59" s="15"/>
      <c r="H59" s="15"/>
      <c r="I59" s="15"/>
      <c r="J59" s="15"/>
      <c r="K59" s="15"/>
      <c r="L59" s="15"/>
      <c r="M59" s="15"/>
    </row>
    <row r="60" spans="7:13">
      <c r="G60" s="15"/>
      <c r="H60" s="15"/>
      <c r="I60" s="15"/>
      <c r="J60" s="15"/>
      <c r="K60" s="15"/>
      <c r="L60" s="15"/>
      <c r="M60" s="15"/>
    </row>
    <row r="61" spans="7:13">
      <c r="G61" s="15"/>
      <c r="H61" s="15"/>
      <c r="I61" s="15"/>
      <c r="J61" s="15"/>
      <c r="K61" s="15"/>
      <c r="L61" s="15"/>
      <c r="M61" s="15"/>
    </row>
    <row r="62" spans="7:13">
      <c r="G62" s="15"/>
      <c r="H62" s="15"/>
      <c r="I62" s="15"/>
      <c r="J62" s="15"/>
      <c r="K62" s="15"/>
      <c r="L62" s="15"/>
      <c r="M62" s="15"/>
    </row>
    <row r="63" spans="7:13">
      <c r="G63" s="15"/>
      <c r="H63" s="15"/>
      <c r="I63" s="15"/>
      <c r="J63" s="15"/>
      <c r="K63" s="15"/>
      <c r="L63" s="15"/>
      <c r="M63" s="15"/>
    </row>
    <row r="64" spans="7:13">
      <c r="G64" s="15"/>
      <c r="H64" s="15"/>
      <c r="I64" s="15"/>
      <c r="J64" s="15"/>
      <c r="K64" s="15"/>
      <c r="L64" s="15"/>
      <c r="M64" s="15"/>
    </row>
    <row r="65" spans="7:13">
      <c r="G65" s="15"/>
      <c r="H65" s="15"/>
      <c r="I65" s="15"/>
      <c r="J65" s="15"/>
      <c r="K65" s="15"/>
      <c r="L65" s="15"/>
      <c r="M65" s="15"/>
    </row>
    <row r="66" spans="7:13">
      <c r="G66" s="15"/>
      <c r="H66" s="15"/>
      <c r="I66" s="15"/>
      <c r="J66" s="15"/>
      <c r="K66" s="15"/>
      <c r="L66" s="15"/>
      <c r="M66" s="15"/>
    </row>
    <row r="67" spans="7:13">
      <c r="G67" s="15"/>
      <c r="H67" s="15"/>
      <c r="I67" s="15"/>
      <c r="J67" s="15"/>
      <c r="K67" s="15"/>
      <c r="L67" s="15"/>
      <c r="M67" s="15"/>
    </row>
    <row r="68" spans="7:13">
      <c r="G68" s="15"/>
      <c r="H68" s="15"/>
      <c r="I68" s="15"/>
      <c r="J68" s="15"/>
      <c r="K68" s="15"/>
      <c r="L68" s="15"/>
      <c r="M68" s="15"/>
    </row>
    <row r="69" spans="7:13">
      <c r="G69" s="15"/>
      <c r="H69" s="15"/>
      <c r="I69" s="15"/>
      <c r="J69" s="15"/>
      <c r="K69" s="15"/>
      <c r="L69" s="15"/>
      <c r="M69" s="15"/>
    </row>
    <row r="70" spans="7:13">
      <c r="G70" s="15"/>
      <c r="H70" s="15"/>
      <c r="I70" s="15"/>
      <c r="J70" s="15"/>
      <c r="K70" s="15"/>
      <c r="L70" s="15"/>
      <c r="M70" s="15"/>
    </row>
    <row r="71" spans="7:13">
      <c r="G71" s="15"/>
      <c r="H71" s="15"/>
      <c r="I71" s="15"/>
      <c r="J71" s="15"/>
      <c r="K71" s="15"/>
      <c r="L71" s="15"/>
      <c r="M71" s="15"/>
    </row>
    <row r="72" spans="7:13">
      <c r="G72" s="15"/>
      <c r="H72" s="15"/>
      <c r="I72" s="15"/>
      <c r="J72" s="15"/>
      <c r="K72" s="15"/>
      <c r="L72" s="15"/>
      <c r="M72" s="15"/>
    </row>
    <row r="73" spans="7:13">
      <c r="G73" s="15"/>
      <c r="H73" s="15"/>
      <c r="I73" s="15"/>
      <c r="J73" s="15"/>
      <c r="K73" s="15"/>
      <c r="L73" s="15"/>
      <c r="M73" s="15"/>
    </row>
    <row r="74" spans="7:13">
      <c r="G74" s="15"/>
      <c r="H74" s="15"/>
      <c r="I74" s="15"/>
      <c r="J74" s="15"/>
      <c r="K74" s="15"/>
      <c r="L74" s="15"/>
      <c r="M74" s="15"/>
    </row>
    <row r="75" spans="7:13">
      <c r="G75" s="15"/>
      <c r="H75" s="15"/>
      <c r="I75" s="15"/>
      <c r="J75" s="15"/>
      <c r="K75" s="15"/>
      <c r="L75" s="15"/>
      <c r="M75" s="15"/>
    </row>
    <row r="76" spans="7:13">
      <c r="G76" s="15"/>
      <c r="H76" s="15"/>
      <c r="I76" s="15"/>
      <c r="J76" s="15"/>
      <c r="K76" s="15"/>
      <c r="L76" s="15"/>
      <c r="M76" s="15"/>
    </row>
    <row r="77" spans="7:13">
      <c r="G77" s="15"/>
      <c r="H77" s="15"/>
      <c r="I77" s="15"/>
      <c r="J77" s="15"/>
      <c r="K77" s="15"/>
      <c r="L77" s="15"/>
      <c r="M77" s="15"/>
    </row>
    <row r="78" spans="7:13">
      <c r="G78" s="15"/>
      <c r="H78" s="15"/>
      <c r="I78" s="15"/>
      <c r="J78" s="15"/>
      <c r="K78" s="15"/>
      <c r="L78" s="15"/>
      <c r="M78" s="15"/>
    </row>
    <row r="79" spans="7:13">
      <c r="G79" s="15"/>
      <c r="H79" s="15"/>
      <c r="I79" s="15"/>
      <c r="J79" s="15"/>
      <c r="K79" s="15"/>
      <c r="L79" s="15"/>
      <c r="M79" s="15"/>
    </row>
    <row r="80" spans="7:13">
      <c r="G80" s="15"/>
      <c r="H80" s="15"/>
      <c r="I80" s="15"/>
      <c r="J80" s="15"/>
      <c r="K80" s="15"/>
      <c r="L80" s="15"/>
      <c r="M80" s="15"/>
    </row>
    <row r="81" spans="7:13">
      <c r="G81" s="15"/>
      <c r="H81" s="15"/>
      <c r="I81" s="15"/>
      <c r="J81" s="15"/>
      <c r="K81" s="15"/>
      <c r="L81" s="15"/>
      <c r="M81" s="15"/>
    </row>
    <row r="82" spans="7:13">
      <c r="G82" s="15"/>
      <c r="H82" s="15"/>
      <c r="I82" s="15"/>
      <c r="J82" s="15"/>
      <c r="K82" s="15"/>
      <c r="L82" s="15"/>
      <c r="M82" s="15"/>
    </row>
    <row r="83" spans="7:13">
      <c r="G83" s="15"/>
      <c r="H83" s="15"/>
      <c r="I83" s="15"/>
      <c r="J83" s="15"/>
      <c r="K83" s="15"/>
      <c r="L83" s="15"/>
      <c r="M83" s="15"/>
    </row>
    <row r="84" spans="7:13">
      <c r="G84" s="15"/>
      <c r="H84" s="15"/>
      <c r="I84" s="15"/>
      <c r="J84" s="15"/>
      <c r="K84" s="15"/>
      <c r="L84" s="15"/>
      <c r="M84" s="15"/>
    </row>
    <row r="85" spans="7:13">
      <c r="G85" s="15"/>
      <c r="H85" s="15"/>
      <c r="I85" s="15"/>
      <c r="J85" s="15"/>
      <c r="K85" s="15"/>
      <c r="L85" s="15"/>
      <c r="M85" s="15"/>
    </row>
    <row r="86" spans="7:13">
      <c r="G86" s="15"/>
      <c r="H86" s="15"/>
      <c r="I86" s="15"/>
      <c r="J86" s="15"/>
      <c r="K86" s="15"/>
      <c r="L86" s="15"/>
      <c r="M86" s="15"/>
    </row>
    <row r="87" spans="7:13">
      <c r="G87" s="15"/>
      <c r="H87" s="15"/>
      <c r="I87" s="15"/>
      <c r="J87" s="15"/>
      <c r="K87" s="15"/>
      <c r="L87" s="15"/>
      <c r="M87" s="15"/>
    </row>
    <row r="88" spans="7:13">
      <c r="G88" s="15"/>
      <c r="H88" s="15"/>
      <c r="I88" s="15"/>
      <c r="J88" s="15"/>
      <c r="K88" s="15"/>
      <c r="L88" s="15"/>
      <c r="M88" s="15"/>
    </row>
    <row r="89" spans="7:13">
      <c r="G89" s="15"/>
      <c r="H89" s="15"/>
      <c r="I89" s="15"/>
      <c r="J89" s="15"/>
      <c r="K89" s="15"/>
      <c r="L89" s="15"/>
      <c r="M89" s="15"/>
    </row>
    <row r="90" spans="7:13">
      <c r="G90" s="15"/>
      <c r="H90" s="15"/>
      <c r="I90" s="15"/>
      <c r="J90" s="15"/>
      <c r="K90" s="15"/>
      <c r="L90" s="15"/>
      <c r="M90" s="15"/>
    </row>
    <row r="91" spans="7:13">
      <c r="G91" s="15"/>
      <c r="H91" s="15"/>
      <c r="I91" s="15"/>
      <c r="J91" s="15"/>
      <c r="K91" s="15"/>
      <c r="L91" s="15"/>
      <c r="M91" s="15"/>
    </row>
    <row r="92" spans="7:13">
      <c r="G92" s="15"/>
      <c r="H92" s="15"/>
      <c r="I92" s="15"/>
      <c r="J92" s="15"/>
      <c r="K92" s="15"/>
      <c r="L92" s="15"/>
      <c r="M92" s="15"/>
    </row>
    <row r="93" spans="7:13">
      <c r="G93" s="15"/>
      <c r="H93" s="15"/>
      <c r="I93" s="15"/>
      <c r="J93" s="15"/>
      <c r="K93" s="15"/>
      <c r="L93" s="15"/>
      <c r="M93" s="15"/>
    </row>
    <row r="94" spans="7:13">
      <c r="G94" s="15"/>
      <c r="H94" s="15"/>
      <c r="I94" s="15"/>
      <c r="J94" s="15"/>
      <c r="K94" s="15"/>
      <c r="L94" s="15"/>
      <c r="M94" s="15"/>
    </row>
    <row r="95" spans="7:13">
      <c r="G95" s="15"/>
      <c r="H95" s="15"/>
      <c r="I95" s="15"/>
      <c r="J95" s="15"/>
      <c r="K95" s="15"/>
      <c r="L95" s="15"/>
      <c r="M95" s="15"/>
    </row>
    <row r="96" spans="7:13">
      <c r="G96" s="15"/>
      <c r="H96" s="15"/>
      <c r="I96" s="15"/>
      <c r="J96" s="15"/>
      <c r="K96" s="15"/>
      <c r="L96" s="15"/>
      <c r="M96" s="15"/>
    </row>
    <row r="97" spans="7:13">
      <c r="G97" s="15"/>
      <c r="H97" s="15"/>
      <c r="I97" s="15"/>
      <c r="J97" s="15"/>
      <c r="K97" s="15"/>
      <c r="L97" s="15"/>
      <c r="M97" s="15"/>
    </row>
    <row r="98" spans="7:13">
      <c r="G98" s="15"/>
      <c r="H98" s="15"/>
      <c r="I98" s="15"/>
      <c r="J98" s="15"/>
      <c r="K98" s="15"/>
      <c r="L98" s="15"/>
      <c r="M98" s="15"/>
    </row>
    <row r="99" spans="7:13">
      <c r="G99" s="15"/>
      <c r="H99" s="15"/>
      <c r="I99" s="15"/>
      <c r="J99" s="15"/>
      <c r="K99" s="15"/>
      <c r="L99" s="15"/>
      <c r="M99" s="15"/>
    </row>
    <row r="100" spans="7:13">
      <c r="G100" s="15"/>
      <c r="H100" s="15"/>
      <c r="I100" s="15"/>
      <c r="J100" s="15"/>
      <c r="K100" s="15"/>
      <c r="L100" s="15"/>
      <c r="M100" s="15"/>
    </row>
    <row r="101" spans="7:13">
      <c r="G101" s="15"/>
      <c r="H101" s="15"/>
      <c r="I101" s="15"/>
      <c r="J101" s="15"/>
      <c r="K101" s="15"/>
      <c r="L101" s="15"/>
      <c r="M101" s="15"/>
    </row>
    <row r="102" spans="7:13">
      <c r="G102" s="15"/>
      <c r="H102" s="15"/>
      <c r="I102" s="15"/>
      <c r="J102" s="15"/>
      <c r="K102" s="15"/>
      <c r="L102" s="15"/>
      <c r="M102" s="15"/>
    </row>
    <row r="103" spans="7:13">
      <c r="G103" s="15"/>
      <c r="H103" s="15"/>
      <c r="I103" s="15"/>
      <c r="J103" s="15"/>
      <c r="K103" s="15"/>
      <c r="L103" s="15"/>
      <c r="M103" s="15"/>
    </row>
    <row r="104" spans="7:13">
      <c r="G104" s="15"/>
      <c r="H104" s="15"/>
      <c r="I104" s="15"/>
      <c r="J104" s="15"/>
      <c r="K104" s="15"/>
      <c r="L104" s="15"/>
      <c r="M104" s="15"/>
    </row>
    <row r="105" spans="7:13">
      <c r="G105" s="15"/>
      <c r="H105" s="15"/>
      <c r="I105" s="15"/>
      <c r="J105" s="15"/>
      <c r="K105" s="15"/>
      <c r="L105" s="15"/>
      <c r="M105" s="15"/>
    </row>
    <row r="106" spans="7:13">
      <c r="G106" s="15"/>
      <c r="H106" s="15"/>
      <c r="I106" s="15"/>
      <c r="J106" s="15"/>
      <c r="K106" s="15"/>
      <c r="L106" s="15"/>
      <c r="M106" s="15"/>
    </row>
    <row r="107" spans="7:13">
      <c r="G107" s="15"/>
      <c r="H107" s="15"/>
      <c r="I107" s="15"/>
      <c r="J107" s="15"/>
      <c r="K107" s="15"/>
      <c r="L107" s="15"/>
      <c r="M107" s="15"/>
    </row>
    <row r="108" spans="7:13">
      <c r="G108" s="15"/>
      <c r="H108" s="15"/>
      <c r="I108" s="15"/>
      <c r="J108" s="15"/>
      <c r="K108" s="15"/>
      <c r="L108" s="15"/>
      <c r="M108" s="15"/>
    </row>
    <row r="109" spans="7:13">
      <c r="G109" s="15"/>
      <c r="H109" s="15"/>
      <c r="I109" s="15"/>
      <c r="J109" s="15"/>
      <c r="K109" s="15"/>
      <c r="L109" s="15"/>
      <c r="M109" s="15"/>
    </row>
    <row r="110" spans="7:13">
      <c r="G110" s="15"/>
      <c r="H110" s="15"/>
      <c r="I110" s="15"/>
      <c r="J110" s="15"/>
      <c r="K110" s="15"/>
      <c r="L110" s="15"/>
      <c r="M110" s="15"/>
    </row>
    <row r="111" spans="7:13">
      <c r="G111" s="15"/>
      <c r="H111" s="15"/>
      <c r="I111" s="15"/>
      <c r="J111" s="15"/>
      <c r="K111" s="15"/>
      <c r="L111" s="15"/>
      <c r="M111" s="15"/>
    </row>
    <row r="112" spans="7:13">
      <c r="G112" s="15"/>
      <c r="H112" s="15"/>
      <c r="I112" s="15"/>
      <c r="J112" s="15"/>
      <c r="K112" s="15"/>
      <c r="L112" s="15"/>
      <c r="M112" s="15"/>
    </row>
    <row r="113" spans="7:13">
      <c r="G113" s="15"/>
      <c r="H113" s="15"/>
      <c r="I113" s="15"/>
      <c r="J113" s="15"/>
      <c r="K113" s="15"/>
      <c r="L113" s="15"/>
      <c r="M113" s="15"/>
    </row>
    <row r="114" spans="7:13">
      <c r="G114" s="15"/>
      <c r="H114" s="15"/>
      <c r="I114" s="15"/>
      <c r="J114" s="15"/>
      <c r="K114" s="15"/>
      <c r="L114" s="15"/>
      <c r="M114" s="15"/>
    </row>
    <row r="115" spans="7:13">
      <c r="G115" s="15"/>
      <c r="H115" s="15"/>
      <c r="I115" s="15"/>
      <c r="J115" s="15"/>
      <c r="K115" s="15"/>
      <c r="L115" s="15"/>
      <c r="M115" s="15"/>
    </row>
    <row r="116" spans="7:13">
      <c r="G116" s="15"/>
      <c r="H116" s="15"/>
      <c r="I116" s="15"/>
      <c r="J116" s="15"/>
      <c r="K116" s="15"/>
      <c r="L116" s="15"/>
      <c r="M116" s="15"/>
    </row>
    <row r="117" spans="7:13">
      <c r="G117" s="15"/>
      <c r="H117" s="15"/>
      <c r="I117" s="15"/>
      <c r="J117" s="15"/>
      <c r="K117" s="15"/>
      <c r="L117" s="15"/>
      <c r="M117" s="15"/>
    </row>
    <row r="118" spans="7:13">
      <c r="G118" s="15"/>
      <c r="H118" s="15"/>
      <c r="I118" s="15"/>
      <c r="J118" s="15"/>
      <c r="K118" s="15"/>
      <c r="L118" s="15"/>
      <c r="M118" s="15"/>
    </row>
    <row r="119" spans="7:13">
      <c r="G119" s="15"/>
      <c r="H119" s="15"/>
      <c r="I119" s="15"/>
      <c r="J119" s="15"/>
      <c r="K119" s="15"/>
      <c r="L119" s="15"/>
      <c r="M119" s="15"/>
    </row>
    <row r="120" spans="7:13">
      <c r="G120" s="15"/>
      <c r="H120" s="15"/>
      <c r="I120" s="15"/>
      <c r="J120" s="15"/>
      <c r="K120" s="15"/>
      <c r="L120" s="15"/>
      <c r="M120" s="15"/>
    </row>
    <row r="121" spans="7:13">
      <c r="G121" s="15"/>
      <c r="H121" s="15"/>
      <c r="I121" s="15"/>
      <c r="J121" s="15"/>
      <c r="K121" s="15"/>
      <c r="L121" s="15"/>
      <c r="M121" s="15"/>
    </row>
    <row r="122" spans="7:13">
      <c r="G122" s="15"/>
      <c r="H122" s="15"/>
      <c r="I122" s="15"/>
      <c r="J122" s="15"/>
      <c r="K122" s="15"/>
      <c r="L122" s="15"/>
      <c r="M122" s="15"/>
    </row>
    <row r="123" spans="7:13">
      <c r="G123" s="15"/>
      <c r="H123" s="15"/>
      <c r="I123" s="15"/>
      <c r="J123" s="15"/>
      <c r="K123" s="15"/>
      <c r="L123" s="15"/>
      <c r="M123" s="15"/>
    </row>
    <row r="124" spans="7:13">
      <c r="G124" s="15"/>
      <c r="H124" s="15"/>
      <c r="I124" s="15"/>
      <c r="J124" s="15"/>
      <c r="K124" s="15"/>
      <c r="L124" s="15"/>
      <c r="M124" s="15"/>
    </row>
    <row r="125" spans="7:13">
      <c r="G125" s="15"/>
      <c r="H125" s="15"/>
      <c r="I125" s="15"/>
      <c r="J125" s="15"/>
      <c r="K125" s="15"/>
      <c r="L125" s="15"/>
      <c r="M125" s="15"/>
    </row>
    <row r="126" spans="7:13">
      <c r="G126" s="15"/>
      <c r="H126" s="15"/>
      <c r="I126" s="15"/>
      <c r="J126" s="15"/>
      <c r="K126" s="15"/>
      <c r="L126" s="15"/>
      <c r="M126" s="15"/>
    </row>
    <row r="127" spans="7:13">
      <c r="G127" s="15"/>
      <c r="H127" s="15"/>
      <c r="I127" s="15"/>
      <c r="J127" s="15"/>
      <c r="K127" s="15"/>
      <c r="L127" s="15"/>
      <c r="M127" s="15"/>
    </row>
    <row r="128" spans="7:13">
      <c r="G128" s="15"/>
      <c r="H128" s="15"/>
      <c r="I128" s="15"/>
      <c r="J128" s="15"/>
      <c r="K128" s="15"/>
      <c r="L128" s="15"/>
      <c r="M128" s="15"/>
    </row>
    <row r="129" spans="7:13">
      <c r="G129" s="15"/>
      <c r="H129" s="15"/>
      <c r="I129" s="15"/>
      <c r="J129" s="15"/>
      <c r="K129" s="15"/>
      <c r="L129" s="15"/>
      <c r="M129" s="15"/>
    </row>
    <row r="130" spans="7:13">
      <c r="G130" s="15"/>
      <c r="H130" s="15"/>
      <c r="I130" s="15"/>
      <c r="J130" s="15"/>
      <c r="K130" s="15"/>
      <c r="L130" s="15"/>
      <c r="M130" s="15"/>
    </row>
    <row r="131" spans="7:13">
      <c r="G131" s="15"/>
      <c r="H131" s="15"/>
      <c r="I131" s="15"/>
      <c r="J131" s="15"/>
      <c r="K131" s="15"/>
      <c r="L131" s="15"/>
      <c r="M131" s="15"/>
    </row>
    <row r="132" spans="7:13">
      <c r="G132" s="15"/>
      <c r="H132" s="15"/>
      <c r="I132" s="15"/>
      <c r="J132" s="15"/>
      <c r="K132" s="15"/>
      <c r="L132" s="15"/>
      <c r="M132" s="15"/>
    </row>
    <row r="133" spans="7:13">
      <c r="G133" s="15"/>
      <c r="H133" s="15"/>
      <c r="I133" s="15"/>
      <c r="J133" s="15"/>
      <c r="K133" s="15"/>
      <c r="L133" s="15"/>
      <c r="M133" s="15"/>
    </row>
    <row r="134" spans="7:13">
      <c r="G134" s="15"/>
      <c r="H134" s="15"/>
      <c r="I134" s="15"/>
      <c r="J134" s="15"/>
      <c r="K134" s="15"/>
      <c r="L134" s="15"/>
      <c r="M134" s="15"/>
    </row>
    <row r="135" spans="7:13">
      <c r="G135" s="15"/>
      <c r="H135" s="15"/>
      <c r="I135" s="15"/>
      <c r="J135" s="15"/>
      <c r="K135" s="15"/>
      <c r="L135" s="15"/>
      <c r="M135" s="15"/>
    </row>
    <row r="136" spans="7:13">
      <c r="G136" s="15"/>
      <c r="H136" s="15"/>
      <c r="I136" s="15"/>
      <c r="J136" s="15"/>
      <c r="K136" s="15"/>
      <c r="L136" s="15"/>
      <c r="M136" s="15"/>
    </row>
    <row r="137" spans="7:13">
      <c r="G137" s="15"/>
      <c r="H137" s="15"/>
      <c r="I137" s="15"/>
      <c r="J137" s="15"/>
      <c r="K137" s="15"/>
      <c r="L137" s="15"/>
      <c r="M137" s="15"/>
    </row>
    <row r="138" spans="7:13">
      <c r="G138" s="15"/>
      <c r="H138" s="15"/>
      <c r="I138" s="15"/>
      <c r="J138" s="15"/>
      <c r="K138" s="15"/>
      <c r="L138" s="15"/>
      <c r="M138" s="15"/>
    </row>
    <row r="139" spans="7:13">
      <c r="G139" s="15"/>
      <c r="H139" s="15"/>
      <c r="I139" s="15"/>
      <c r="J139" s="15"/>
      <c r="K139" s="15"/>
      <c r="L139" s="15"/>
      <c r="M139" s="15"/>
    </row>
    <row r="140" spans="7:13">
      <c r="G140" s="15"/>
      <c r="H140" s="15"/>
      <c r="I140" s="15"/>
      <c r="J140" s="15"/>
      <c r="K140" s="15"/>
      <c r="L140" s="15"/>
      <c r="M140" s="15"/>
    </row>
    <row r="141" spans="7:13">
      <c r="G141" s="15"/>
      <c r="H141" s="15"/>
      <c r="I141" s="15"/>
      <c r="J141" s="15"/>
      <c r="K141" s="15"/>
      <c r="L141" s="15"/>
      <c r="M141" s="15"/>
    </row>
    <row r="142" spans="7:13">
      <c r="G142" s="15"/>
      <c r="H142" s="15"/>
      <c r="I142" s="15"/>
      <c r="J142" s="15"/>
      <c r="K142" s="15"/>
      <c r="L142" s="15"/>
      <c r="M142" s="15"/>
    </row>
    <row r="143" spans="7:13">
      <c r="G143" s="15"/>
      <c r="H143" s="15"/>
      <c r="I143" s="15"/>
      <c r="J143" s="15"/>
      <c r="K143" s="15"/>
      <c r="L143" s="15"/>
      <c r="M143" s="15"/>
    </row>
    <row r="144" spans="7:13">
      <c r="G144" s="15"/>
      <c r="H144" s="15"/>
      <c r="I144" s="15"/>
      <c r="J144" s="15"/>
      <c r="K144" s="15"/>
      <c r="L144" s="15"/>
      <c r="M144" s="15"/>
    </row>
    <row r="145" spans="7:13">
      <c r="G145" s="15"/>
      <c r="H145" s="15"/>
      <c r="I145" s="15"/>
      <c r="J145" s="15"/>
      <c r="K145" s="15"/>
      <c r="L145" s="15"/>
      <c r="M145" s="15"/>
    </row>
    <row r="146" spans="7:13">
      <c r="G146" s="15"/>
      <c r="H146" s="15"/>
      <c r="I146" s="15"/>
      <c r="J146" s="15"/>
      <c r="K146" s="15"/>
      <c r="L146" s="15"/>
      <c r="M146" s="15"/>
    </row>
    <row r="147" spans="7:13">
      <c r="G147" s="15"/>
      <c r="H147" s="15"/>
      <c r="I147" s="15"/>
      <c r="J147" s="15"/>
      <c r="K147" s="15"/>
      <c r="L147" s="15"/>
      <c r="M147" s="15"/>
    </row>
    <row r="148" spans="7:13">
      <c r="G148" s="15"/>
      <c r="H148" s="15"/>
      <c r="I148" s="15"/>
      <c r="J148" s="15"/>
      <c r="K148" s="15"/>
      <c r="L148" s="15"/>
      <c r="M148" s="15"/>
    </row>
    <row r="149" spans="7:13">
      <c r="G149" s="15"/>
      <c r="H149" s="15"/>
      <c r="I149" s="15"/>
      <c r="J149" s="15"/>
      <c r="K149" s="15"/>
      <c r="L149" s="15"/>
      <c r="M149" s="15"/>
    </row>
    <row r="150" spans="7:13">
      <c r="G150" s="15"/>
      <c r="H150" s="15"/>
      <c r="I150" s="15"/>
      <c r="J150" s="15"/>
      <c r="K150" s="15"/>
      <c r="L150" s="15"/>
      <c r="M150" s="15"/>
    </row>
    <row r="151" spans="7:13">
      <c r="G151" s="15"/>
      <c r="H151" s="15"/>
      <c r="I151" s="15"/>
      <c r="J151" s="15"/>
      <c r="K151" s="15"/>
      <c r="L151" s="15"/>
      <c r="M151" s="15"/>
    </row>
    <row r="152" spans="7:13">
      <c r="G152" s="15"/>
      <c r="H152" s="15"/>
      <c r="I152" s="15"/>
      <c r="J152" s="15"/>
      <c r="K152" s="15"/>
      <c r="L152" s="15"/>
      <c r="M152" s="15"/>
    </row>
    <row r="153" spans="7:13">
      <c r="G153" s="15"/>
      <c r="H153" s="15"/>
      <c r="I153" s="15"/>
      <c r="J153" s="15"/>
      <c r="K153" s="15"/>
      <c r="L153" s="15"/>
      <c r="M153" s="15"/>
    </row>
    <row r="154" spans="7:13">
      <c r="G154" s="15"/>
      <c r="H154" s="15"/>
      <c r="I154" s="15"/>
      <c r="J154" s="15"/>
      <c r="K154" s="15"/>
      <c r="L154" s="15"/>
      <c r="M154" s="15"/>
    </row>
    <row r="155" spans="7:13">
      <c r="G155" s="15"/>
      <c r="H155" s="15"/>
      <c r="I155" s="15"/>
      <c r="J155" s="15"/>
      <c r="K155" s="15"/>
      <c r="L155" s="15"/>
      <c r="M155" s="15"/>
    </row>
    <row r="156" spans="7:13">
      <c r="G156" s="15"/>
      <c r="H156" s="15"/>
      <c r="I156" s="15"/>
      <c r="J156" s="15"/>
      <c r="K156" s="15"/>
      <c r="L156" s="15"/>
      <c r="M156" s="15"/>
    </row>
    <row r="157" spans="7:13">
      <c r="G157" s="15"/>
      <c r="H157" s="15"/>
      <c r="I157" s="15"/>
      <c r="J157" s="15"/>
      <c r="K157" s="15"/>
      <c r="L157" s="15"/>
      <c r="M157" s="15"/>
    </row>
    <row r="158" spans="7:13">
      <c r="G158" s="15"/>
      <c r="H158" s="15"/>
      <c r="I158" s="15"/>
      <c r="J158" s="15"/>
      <c r="K158" s="15"/>
      <c r="L158" s="15"/>
      <c r="M158" s="15"/>
    </row>
    <row r="159" spans="7:13">
      <c r="G159" s="15"/>
      <c r="H159" s="15"/>
      <c r="I159" s="15"/>
      <c r="J159" s="15"/>
      <c r="K159" s="15"/>
      <c r="L159" s="15"/>
      <c r="M159" s="15"/>
    </row>
    <row r="160" spans="7:13">
      <c r="G160" s="15"/>
      <c r="H160" s="15"/>
      <c r="I160" s="15"/>
      <c r="J160" s="15"/>
      <c r="K160" s="15"/>
      <c r="L160" s="15"/>
      <c r="M160" s="15"/>
    </row>
    <row r="161" spans="7:13">
      <c r="G161" s="15"/>
      <c r="H161" s="15"/>
      <c r="I161" s="15"/>
      <c r="J161" s="15"/>
      <c r="K161" s="15"/>
      <c r="L161" s="15"/>
      <c r="M161" s="15"/>
    </row>
    <row r="162" spans="7:13">
      <c r="G162" s="15"/>
      <c r="H162" s="15"/>
      <c r="I162" s="15"/>
      <c r="J162" s="15"/>
      <c r="K162" s="15"/>
      <c r="L162" s="15"/>
      <c r="M162" s="15"/>
    </row>
    <row r="163" spans="7:13">
      <c r="G163" s="15"/>
      <c r="H163" s="15"/>
      <c r="I163" s="15"/>
      <c r="J163" s="15"/>
      <c r="K163" s="15"/>
      <c r="L163" s="15"/>
      <c r="M163" s="15"/>
    </row>
    <row r="164" spans="7:13">
      <c r="G164" s="15"/>
      <c r="H164" s="15"/>
      <c r="I164" s="15"/>
      <c r="J164" s="15"/>
      <c r="K164" s="15"/>
      <c r="L164" s="15"/>
      <c r="M164" s="15"/>
    </row>
    <row r="165" spans="7:13">
      <c r="G165" s="15"/>
      <c r="H165" s="15"/>
      <c r="I165" s="15"/>
      <c r="J165" s="15"/>
      <c r="K165" s="15"/>
      <c r="L165" s="15"/>
      <c r="M165" s="15"/>
    </row>
    <row r="166" spans="7:13">
      <c r="G166" s="15"/>
      <c r="H166" s="15"/>
      <c r="I166" s="15"/>
      <c r="J166" s="15"/>
      <c r="K166" s="15"/>
      <c r="L166" s="15"/>
      <c r="M166" s="15"/>
    </row>
    <row r="167" spans="7:13">
      <c r="G167" s="15"/>
      <c r="H167" s="15"/>
      <c r="I167" s="15"/>
      <c r="J167" s="15"/>
      <c r="K167" s="15"/>
      <c r="L167" s="15"/>
      <c r="M167" s="15"/>
    </row>
    <row r="168" spans="7:13">
      <c r="G168" s="15"/>
      <c r="H168" s="15"/>
      <c r="I168" s="15"/>
      <c r="J168" s="15"/>
      <c r="K168" s="15"/>
      <c r="L168" s="15"/>
      <c r="M168" s="15"/>
    </row>
    <row r="169" spans="7:13">
      <c r="G169" s="15"/>
      <c r="H169" s="15"/>
      <c r="I169" s="15"/>
      <c r="J169" s="15"/>
      <c r="K169" s="15"/>
      <c r="L169" s="15"/>
      <c r="M169" s="15"/>
    </row>
    <row r="170" spans="7:13">
      <c r="G170" s="15"/>
      <c r="H170" s="15"/>
      <c r="I170" s="15"/>
      <c r="J170" s="15"/>
      <c r="K170" s="15"/>
      <c r="L170" s="15"/>
      <c r="M170" s="15"/>
    </row>
    <row r="171" spans="7:13">
      <c r="G171" s="15"/>
      <c r="H171" s="15"/>
      <c r="I171" s="15"/>
      <c r="J171" s="15"/>
      <c r="K171" s="15"/>
      <c r="L171" s="15"/>
      <c r="M171" s="15"/>
    </row>
    <row r="172" spans="7:13">
      <c r="G172" s="15"/>
      <c r="H172" s="15"/>
      <c r="I172" s="15"/>
      <c r="J172" s="15"/>
      <c r="K172" s="15"/>
      <c r="L172" s="15"/>
      <c r="M172" s="15"/>
    </row>
    <row r="173" spans="7:13">
      <c r="G173" s="15"/>
      <c r="H173" s="15"/>
      <c r="I173" s="15"/>
      <c r="J173" s="15"/>
      <c r="K173" s="15"/>
      <c r="L173" s="15"/>
      <c r="M173" s="15"/>
    </row>
    <row r="174" spans="7:13">
      <c r="G174" s="15"/>
      <c r="H174" s="15"/>
      <c r="I174" s="15"/>
      <c r="J174" s="15"/>
      <c r="K174" s="15"/>
      <c r="L174" s="15"/>
      <c r="M174" s="15"/>
    </row>
    <row r="175" spans="7:13">
      <c r="G175" s="15"/>
      <c r="H175" s="15"/>
      <c r="I175" s="15"/>
      <c r="J175" s="15"/>
      <c r="K175" s="15"/>
      <c r="L175" s="15"/>
      <c r="M175" s="15"/>
    </row>
    <row r="176" spans="7:13">
      <c r="G176" s="15"/>
      <c r="H176" s="15"/>
      <c r="I176" s="15"/>
      <c r="J176" s="15"/>
      <c r="K176" s="15"/>
      <c r="L176" s="15"/>
      <c r="M176" s="15"/>
    </row>
  </sheetData>
  <mergeCells count="44">
    <mergeCell ref="C2:Y2"/>
    <mergeCell ref="Y23:Y25"/>
    <mergeCell ref="C1:Y1"/>
    <mergeCell ref="Y19:Y20"/>
    <mergeCell ref="Y21:Y22"/>
    <mergeCell ref="O19:O20"/>
    <mergeCell ref="O21:O22"/>
    <mergeCell ref="Q6:Y6"/>
    <mergeCell ref="G6:O6"/>
    <mergeCell ref="B7:C7"/>
    <mergeCell ref="O9:O11"/>
    <mergeCell ref="B12:B14"/>
    <mergeCell ref="O12:O14"/>
    <mergeCell ref="Y17:Y18"/>
    <mergeCell ref="B19:C19"/>
    <mergeCell ref="B20:C20"/>
    <mergeCell ref="O23:O25"/>
    <mergeCell ref="B21:C21"/>
    <mergeCell ref="E8:E11"/>
    <mergeCell ref="E12:E14"/>
    <mergeCell ref="B8:C8"/>
    <mergeCell ref="B9:B11"/>
    <mergeCell ref="B15:C15"/>
    <mergeCell ref="B16:C16"/>
    <mergeCell ref="B17:C17"/>
    <mergeCell ref="B18:C18"/>
    <mergeCell ref="B22:C22"/>
    <mergeCell ref="B23:C23"/>
    <mergeCell ref="B24:C24"/>
    <mergeCell ref="B25:C25"/>
    <mergeCell ref="B26:C26"/>
    <mergeCell ref="Y30:Y32"/>
    <mergeCell ref="B33:C33"/>
    <mergeCell ref="B34:C34"/>
    <mergeCell ref="B29:C29"/>
    <mergeCell ref="B28:C28"/>
    <mergeCell ref="O30:O32"/>
    <mergeCell ref="B30:C30"/>
    <mergeCell ref="Q27:Q29"/>
    <mergeCell ref="S27:S29"/>
    <mergeCell ref="U27:U29"/>
    <mergeCell ref="Y27:Y29"/>
    <mergeCell ref="O27:O28"/>
    <mergeCell ref="B27:C27"/>
  </mergeCells>
  <phoneticPr fontId="44" type="noConversion"/>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8077D-7E18-485D-B69E-0CABD2692E0E}">
  <sheetPr>
    <tabColor rgb="FFB3F6FB"/>
  </sheetPr>
  <dimension ref="A1:AX166"/>
  <sheetViews>
    <sheetView topLeftCell="A40" zoomScale="70" zoomScaleNormal="70" workbookViewId="0">
      <selection activeCell="Y40" sqref="Y40"/>
    </sheetView>
  </sheetViews>
  <sheetFormatPr defaultColWidth="8.85546875" defaultRowHeight="15"/>
  <cols>
    <col min="1" max="1" width="3.28515625" style="290" customWidth="1"/>
    <col min="2" max="2" width="12.140625" style="6" customWidth="1"/>
    <col min="3" max="3" width="15.85546875" style="6" customWidth="1"/>
    <col min="4" max="4" width="8.5703125" style="6" customWidth="1"/>
    <col min="5" max="5" width="31.28515625" style="6" customWidth="1"/>
    <col min="6" max="6" width="3.42578125" style="290" customWidth="1"/>
    <col min="7" max="7" width="9.140625" style="6" customWidth="1"/>
    <col min="8" max="8" width="9.42578125" style="6" customWidth="1"/>
    <col min="9" max="9" width="12.85546875" style="6" customWidth="1"/>
    <col min="10" max="10" width="11.140625" style="95" customWidth="1"/>
    <col min="11" max="11" width="16" style="120" customWidth="1"/>
    <col min="12" max="12" width="22.7109375" style="121" customWidth="1"/>
    <col min="13" max="13" width="2.85546875" style="290" customWidth="1"/>
    <col min="14" max="14" width="9.140625" style="6" customWidth="1"/>
    <col min="15" max="15" width="10" style="6" customWidth="1"/>
    <col min="16" max="16" width="12" style="6" customWidth="1"/>
    <col min="17" max="17" width="11.85546875" style="95" customWidth="1"/>
    <col min="18" max="18" width="16.5703125" style="120" customWidth="1"/>
    <col min="19" max="19" width="18.85546875" style="121" customWidth="1"/>
    <col min="20" max="20" width="2.42578125" style="290" customWidth="1"/>
    <col min="21" max="21" width="8" style="6" customWidth="1"/>
    <col min="22" max="22" width="10.28515625" style="6" customWidth="1"/>
    <col min="23" max="23" width="12.7109375" style="6" customWidth="1"/>
    <col min="24" max="24" width="10.7109375" style="95" customWidth="1"/>
    <col min="25" max="25" width="17.140625" style="120" customWidth="1"/>
    <col min="26" max="26" width="18.85546875" style="121" customWidth="1"/>
    <col min="27" max="50" width="8.85546875" style="290"/>
    <col min="51" max="16384" width="8.85546875" style="6"/>
  </cols>
  <sheetData>
    <row r="1" spans="1:50" ht="39.4" customHeight="1">
      <c r="A1" s="1289" t="s">
        <v>236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row>
    <row r="2" spans="1:50" ht="14.25" customHeight="1">
      <c r="A2" s="820"/>
      <c r="B2" s="820"/>
      <c r="C2" s="820"/>
      <c r="D2" s="820"/>
      <c r="E2" s="820"/>
      <c r="F2" s="820"/>
      <c r="J2" s="6"/>
      <c r="K2" s="6"/>
      <c r="L2" s="803"/>
      <c r="M2" s="6"/>
      <c r="N2" s="820"/>
      <c r="O2" s="820"/>
      <c r="P2" s="820"/>
      <c r="Q2" s="820"/>
      <c r="R2" s="820"/>
      <c r="S2" s="820"/>
      <c r="T2" s="820"/>
      <c r="U2" s="820"/>
      <c r="V2" s="820"/>
      <c r="W2" s="820"/>
      <c r="X2" s="820"/>
      <c r="Y2" s="820"/>
      <c r="Z2" s="820"/>
    </row>
    <row r="3" spans="1:50" ht="39.4" customHeight="1">
      <c r="A3" s="820"/>
      <c r="B3" s="820"/>
      <c r="C3" s="820"/>
      <c r="D3" s="820"/>
      <c r="E3" s="820"/>
      <c r="F3" s="820"/>
      <c r="G3" s="842" t="s">
        <v>6</v>
      </c>
      <c r="H3" s="842"/>
      <c r="I3" s="843"/>
      <c r="J3" s="844"/>
      <c r="K3" s="782"/>
      <c r="L3" s="820"/>
      <c r="M3" s="820"/>
      <c r="N3" s="820"/>
      <c r="O3" s="820"/>
      <c r="P3" s="820"/>
      <c r="Q3" s="820"/>
      <c r="R3" s="820"/>
      <c r="S3" s="820"/>
      <c r="T3" s="820"/>
      <c r="U3" s="820"/>
      <c r="V3" s="820"/>
      <c r="W3" s="820"/>
      <c r="X3" s="820"/>
      <c r="Y3" s="820"/>
      <c r="Z3" s="820"/>
    </row>
    <row r="4" spans="1:50" s="105" customFormat="1" ht="28.9" customHeight="1">
      <c r="A4" s="185"/>
      <c r="B4" s="217"/>
      <c r="C4" s="217"/>
      <c r="D4" s="217"/>
      <c r="E4" s="217"/>
      <c r="F4" s="217"/>
      <c r="G4" s="217"/>
      <c r="H4" s="217"/>
      <c r="I4" s="217"/>
      <c r="J4" s="217"/>
      <c r="K4" s="217"/>
      <c r="L4" s="217"/>
      <c r="M4" s="217"/>
      <c r="N4" s="217"/>
      <c r="O4" s="217"/>
      <c r="P4" s="217"/>
      <c r="Q4" s="217"/>
      <c r="R4" s="217"/>
      <c r="S4" s="217"/>
      <c r="T4" s="217"/>
      <c r="U4" s="217"/>
      <c r="V4" s="217"/>
      <c r="W4" s="217"/>
      <c r="X4" s="217"/>
      <c r="Y4" s="205"/>
      <c r="Z4" s="217"/>
      <c r="AA4" s="217"/>
      <c r="AB4" s="185"/>
      <c r="AC4" s="185"/>
      <c r="AD4" s="185"/>
      <c r="AE4" s="185"/>
      <c r="AF4" s="185"/>
      <c r="AG4" s="185"/>
      <c r="AH4" s="185"/>
      <c r="AI4" s="185"/>
      <c r="AJ4" s="185"/>
      <c r="AK4" s="185"/>
      <c r="AL4" s="185"/>
      <c r="AM4" s="185"/>
      <c r="AN4" s="185"/>
      <c r="AO4" s="185"/>
      <c r="AP4" s="185"/>
      <c r="AQ4" s="185"/>
      <c r="AR4" s="185"/>
      <c r="AS4" s="185"/>
      <c r="AT4" s="185"/>
      <c r="AU4" s="185"/>
      <c r="AV4" s="185"/>
      <c r="AW4" s="185"/>
      <c r="AX4" s="185"/>
    </row>
    <row r="5" spans="1:50" s="3" customFormat="1" ht="23.85" customHeight="1" thickBot="1">
      <c r="A5" s="23"/>
      <c r="B5" s="23"/>
      <c r="C5" s="23"/>
      <c r="D5" s="23"/>
      <c r="E5" s="23"/>
      <c r="F5" s="23"/>
      <c r="G5" s="1294" t="str">
        <f>'(1) Unit Cost Range ($)'!A8</f>
        <v>GSI 1 - Permeable pavement</v>
      </c>
      <c r="H5" s="1294"/>
      <c r="I5" s="1294"/>
      <c r="J5" s="1294"/>
      <c r="K5" s="1294"/>
      <c r="L5" s="1294"/>
      <c r="M5" s="23"/>
      <c r="N5" s="1295" t="str">
        <f>'(1) Unit Cost Range ($)'!A14</f>
        <v>GSI 2 - Rain garden</v>
      </c>
      <c r="O5" s="1295"/>
      <c r="P5" s="1295"/>
      <c r="Q5" s="1295"/>
      <c r="R5" s="1295"/>
      <c r="S5" s="1295"/>
      <c r="T5" s="23"/>
      <c r="U5" s="1194" t="str">
        <f>'(1) Unit Cost Range ($)'!A20</f>
        <v>GSI 3 - Grassy ditch</v>
      </c>
      <c r="V5" s="1194"/>
      <c r="W5" s="1194"/>
      <c r="X5" s="1194"/>
      <c r="Y5" s="1194"/>
      <c r="Z5" s="1194"/>
      <c r="AA5" s="23"/>
      <c r="AB5" s="23"/>
      <c r="AC5" s="23"/>
      <c r="AD5" s="23"/>
      <c r="AE5" s="23"/>
      <c r="AF5" s="23"/>
      <c r="AG5" s="23"/>
      <c r="AH5" s="23"/>
      <c r="AI5" s="23"/>
      <c r="AJ5" s="23"/>
      <c r="AK5" s="23"/>
      <c r="AL5" s="23"/>
      <c r="AM5" s="23"/>
      <c r="AN5" s="23"/>
      <c r="AO5" s="23"/>
      <c r="AP5" s="23"/>
      <c r="AQ5" s="23"/>
      <c r="AR5" s="23"/>
      <c r="AS5" s="23"/>
      <c r="AT5" s="23"/>
      <c r="AU5" s="23"/>
      <c r="AV5" s="23"/>
      <c r="AW5" s="23"/>
      <c r="AX5" s="23"/>
    </row>
    <row r="6" spans="1:50" s="3" customFormat="1" ht="16.149999999999999" customHeight="1">
      <c r="A6" s="23"/>
      <c r="B6" s="23"/>
      <c r="C6" s="23"/>
      <c r="D6" s="23"/>
      <c r="E6" s="23"/>
      <c r="F6" s="23"/>
      <c r="G6" s="16"/>
      <c r="H6" s="16"/>
      <c r="I6" s="16"/>
      <c r="J6" s="16"/>
      <c r="K6" s="16"/>
      <c r="L6" s="108"/>
      <c r="M6" s="23"/>
      <c r="N6" s="16"/>
      <c r="O6" s="16"/>
      <c r="P6" s="16"/>
      <c r="Q6" s="16"/>
      <c r="R6" s="16"/>
      <c r="S6" s="108"/>
      <c r="T6" s="23"/>
      <c r="U6" s="466"/>
      <c r="V6" s="466"/>
      <c r="W6" s="466"/>
      <c r="X6" s="466"/>
      <c r="Y6" s="466"/>
      <c r="Z6" s="467"/>
      <c r="AA6" s="23"/>
      <c r="AB6" s="23"/>
      <c r="AC6" s="23"/>
      <c r="AD6" s="23"/>
      <c r="AE6" s="23"/>
      <c r="AF6" s="23"/>
      <c r="AG6" s="23"/>
      <c r="AH6" s="23"/>
      <c r="AI6" s="23"/>
      <c r="AJ6" s="23"/>
      <c r="AK6" s="23"/>
      <c r="AL6" s="23"/>
      <c r="AM6" s="23"/>
      <c r="AN6" s="23"/>
      <c r="AO6" s="23"/>
      <c r="AP6" s="23"/>
      <c r="AQ6" s="23"/>
      <c r="AR6" s="23"/>
      <c r="AS6" s="23"/>
      <c r="AT6" s="23"/>
      <c r="AU6" s="23"/>
      <c r="AV6" s="23"/>
      <c r="AW6" s="23"/>
      <c r="AX6" s="23"/>
    </row>
    <row r="7" spans="1:50" s="448" customFormat="1" ht="33.6" customHeight="1">
      <c r="A7" s="150"/>
      <c r="B7" s="150"/>
      <c r="C7" s="150"/>
      <c r="D7" s="487"/>
      <c r="E7" s="150"/>
      <c r="F7" s="150"/>
      <c r="G7" s="154"/>
      <c r="H7" s="1200" t="s">
        <v>237</v>
      </c>
      <c r="I7" s="1200"/>
      <c r="J7" s="778">
        <f>'(2) LCC Calculation'!$L$7</f>
        <v>7525</v>
      </c>
      <c r="K7" s="821"/>
      <c r="L7" s="449"/>
      <c r="M7" s="150"/>
      <c r="N7" s="154"/>
      <c r="O7" s="1290" t="s">
        <v>237</v>
      </c>
      <c r="P7" s="1290"/>
      <c r="Q7" s="779">
        <f>'(2) LCC Calculation'!$T$7</f>
        <v>4080</v>
      </c>
      <c r="R7" s="154"/>
      <c r="S7" s="154"/>
      <c r="T7" s="150"/>
      <c r="U7" s="821"/>
      <c r="V7" s="1290" t="s">
        <v>237</v>
      </c>
      <c r="W7" s="1290"/>
      <c r="X7" s="779">
        <f>'(2) LCC Calculation'!$AE$7</f>
        <v>2310</v>
      </c>
      <c r="Y7" s="821"/>
      <c r="Z7" s="449"/>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row>
    <row r="8" spans="1:50" s="448" customFormat="1" ht="11.45" customHeight="1">
      <c r="A8" s="150"/>
      <c r="B8" s="150"/>
      <c r="C8" s="150"/>
      <c r="D8" s="150"/>
      <c r="E8" s="150"/>
      <c r="F8" s="150"/>
      <c r="G8" s="154"/>
      <c r="H8" s="1290"/>
      <c r="I8" s="1290"/>
      <c r="J8" s="779"/>
      <c r="K8" s="821"/>
      <c r="L8" s="449"/>
      <c r="M8" s="150"/>
      <c r="N8" s="154"/>
      <c r="O8" s="821"/>
      <c r="P8" s="821"/>
      <c r="Q8" s="779"/>
      <c r="R8" s="154"/>
      <c r="S8" s="154"/>
      <c r="T8" s="150"/>
      <c r="U8" s="821"/>
      <c r="V8" s="821"/>
      <c r="W8" s="821"/>
      <c r="X8" s="779"/>
      <c r="Y8" s="821"/>
      <c r="Z8" s="449"/>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row>
    <row r="9" spans="1:50" s="448" customFormat="1" ht="25.5" customHeight="1">
      <c r="A9" s="150"/>
      <c r="B9" s="150"/>
      <c r="C9" s="150"/>
      <c r="D9" s="150"/>
      <c r="E9" s="150"/>
      <c r="F9" s="150"/>
      <c r="G9" s="154"/>
      <c r="H9" s="1200" t="s">
        <v>238</v>
      </c>
      <c r="I9" s="1200"/>
      <c r="J9" s="780">
        <v>60.52</v>
      </c>
      <c r="K9" s="821"/>
      <c r="L9" s="449"/>
      <c r="M9" s="150"/>
      <c r="N9" s="154"/>
      <c r="O9" s="1200" t="s">
        <v>238</v>
      </c>
      <c r="P9" s="1200"/>
      <c r="Q9" s="780">
        <v>60.52</v>
      </c>
      <c r="R9" s="154"/>
      <c r="S9" s="154"/>
      <c r="T9" s="150"/>
      <c r="U9" s="821"/>
      <c r="V9" s="1200" t="s">
        <v>238</v>
      </c>
      <c r="W9" s="1200"/>
      <c r="X9" s="780">
        <v>60.52</v>
      </c>
      <c r="Y9" s="821"/>
      <c r="Z9" s="449"/>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row>
    <row r="10" spans="1:50" s="448" customFormat="1" ht="9" customHeight="1">
      <c r="A10" s="150"/>
      <c r="B10" s="150"/>
      <c r="C10" s="150"/>
      <c r="D10" s="150"/>
      <c r="E10" s="150"/>
      <c r="F10" s="150"/>
      <c r="G10" s="154"/>
      <c r="H10" s="822"/>
      <c r="I10" s="822"/>
      <c r="J10" s="780"/>
      <c r="K10" s="821"/>
      <c r="L10" s="449"/>
      <c r="M10" s="150"/>
      <c r="N10" s="154"/>
      <c r="O10" s="822"/>
      <c r="P10" s="822"/>
      <c r="Q10" s="486"/>
      <c r="R10" s="154"/>
      <c r="S10" s="154"/>
      <c r="T10" s="150"/>
      <c r="U10" s="821"/>
      <c r="V10" s="822"/>
      <c r="W10" s="822"/>
      <c r="X10" s="486"/>
      <c r="Y10" s="821"/>
      <c r="Z10" s="449"/>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row>
    <row r="11" spans="1:50" s="448" customFormat="1" ht="37.5" customHeight="1">
      <c r="A11" s="150"/>
      <c r="B11" s="150"/>
      <c r="C11" s="150"/>
      <c r="D11" s="150"/>
      <c r="E11" s="150"/>
      <c r="F11" s="150"/>
      <c r="G11" s="1200" t="s">
        <v>239</v>
      </c>
      <c r="H11" s="1200"/>
      <c r="I11" s="1200"/>
      <c r="J11" s="778">
        <v>35315</v>
      </c>
      <c r="K11" s="821"/>
      <c r="L11" s="449"/>
      <c r="M11" s="150"/>
      <c r="N11" s="154"/>
      <c r="O11" s="822"/>
      <c r="P11" s="822"/>
      <c r="Q11" s="486"/>
      <c r="R11" s="154"/>
      <c r="S11" s="154"/>
      <c r="T11" s="150"/>
      <c r="U11" s="821"/>
      <c r="V11" s="822"/>
      <c r="W11" s="822"/>
      <c r="X11" s="486"/>
      <c r="Y11" s="821"/>
      <c r="Z11" s="449"/>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row>
    <row r="12" spans="1:50" s="3" customFormat="1" ht="11.45" customHeight="1" thickBot="1">
      <c r="A12" s="23"/>
      <c r="B12" s="23"/>
      <c r="C12" s="23"/>
      <c r="D12" s="23"/>
      <c r="E12" s="23"/>
      <c r="F12" s="23"/>
      <c r="G12" s="16"/>
      <c r="H12" s="16"/>
      <c r="I12" s="16"/>
      <c r="J12" s="16"/>
      <c r="K12" s="16"/>
      <c r="L12" s="108"/>
      <c r="M12" s="23"/>
      <c r="N12" s="16"/>
      <c r="O12" s="16"/>
      <c r="P12" s="16"/>
      <c r="Q12" s="16"/>
      <c r="R12" s="16"/>
      <c r="S12" s="108"/>
      <c r="T12" s="23"/>
      <c r="U12" s="16"/>
      <c r="V12" s="16"/>
      <c r="W12" s="16"/>
      <c r="X12" s="16"/>
      <c r="Y12" s="16"/>
      <c r="Z12" s="108"/>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row>
    <row r="13" spans="1:50" s="3" customFormat="1" ht="19.149999999999999" customHeight="1" thickTop="1">
      <c r="A13" s="23"/>
      <c r="B13" s="1118" t="s">
        <v>240</v>
      </c>
      <c r="C13" s="1119"/>
      <c r="D13" s="1119"/>
      <c r="E13" s="1120"/>
      <c r="F13" s="23"/>
      <c r="G13" s="1124" t="s">
        <v>127</v>
      </c>
      <c r="H13" s="1125"/>
      <c r="I13" s="1126"/>
      <c r="J13" s="1127" t="s">
        <v>241</v>
      </c>
      <c r="K13" s="1126"/>
      <c r="L13" s="1191" t="s">
        <v>242</v>
      </c>
      <c r="M13" s="23"/>
      <c r="N13" s="1124" t="s">
        <v>127</v>
      </c>
      <c r="O13" s="1125"/>
      <c r="P13" s="1126"/>
      <c r="Q13" s="1127" t="s">
        <v>241</v>
      </c>
      <c r="R13" s="1126"/>
      <c r="S13" s="1191" t="s">
        <v>242</v>
      </c>
      <c r="T13" s="23"/>
      <c r="U13" s="1124" t="s">
        <v>127</v>
      </c>
      <c r="V13" s="1125"/>
      <c r="W13" s="1126"/>
      <c r="X13" s="1125" t="s">
        <v>241</v>
      </c>
      <c r="Y13" s="1126"/>
      <c r="Z13" s="1191" t="s">
        <v>242</v>
      </c>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row>
    <row r="14" spans="1:50" s="3" customFormat="1" ht="76.349999999999994" customHeight="1" thickBot="1">
      <c r="A14" s="23"/>
      <c r="B14" s="1121"/>
      <c r="C14" s="1122"/>
      <c r="D14" s="1122"/>
      <c r="E14" s="1123"/>
      <c r="F14" s="23"/>
      <c r="G14" s="1142" t="s">
        <v>243</v>
      </c>
      <c r="H14" s="1193"/>
      <c r="I14" s="547" t="s">
        <v>244</v>
      </c>
      <c r="J14" s="548" t="s">
        <v>245</v>
      </c>
      <c r="K14" s="549" t="s">
        <v>246</v>
      </c>
      <c r="L14" s="1192"/>
      <c r="M14" s="23"/>
      <c r="N14" s="1142" t="s">
        <v>243</v>
      </c>
      <c r="O14" s="1143"/>
      <c r="P14" s="559" t="s">
        <v>244</v>
      </c>
      <c r="Q14" s="548" t="s">
        <v>245</v>
      </c>
      <c r="R14" s="549" t="s">
        <v>246</v>
      </c>
      <c r="S14" s="1192"/>
      <c r="T14" s="23"/>
      <c r="U14" s="1142" t="s">
        <v>243</v>
      </c>
      <c r="V14" s="1143"/>
      <c r="W14" s="559" t="s">
        <v>244</v>
      </c>
      <c r="X14" s="691" t="s">
        <v>245</v>
      </c>
      <c r="Y14" s="549" t="s">
        <v>246</v>
      </c>
      <c r="Z14" s="1192"/>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row>
    <row r="15" spans="1:50" s="23" customFormat="1" ht="14.1" customHeight="1" thickTop="1" thickBot="1">
      <c r="C15" s="698"/>
      <c r="D15" s="24"/>
      <c r="E15" s="699"/>
      <c r="G15" s="16"/>
      <c r="H15" s="16"/>
      <c r="I15" s="16"/>
      <c r="J15" s="16"/>
      <c r="K15" s="17"/>
      <c r="L15" s="18"/>
      <c r="N15" s="701"/>
      <c r="O15" s="701"/>
      <c r="P15" s="701"/>
      <c r="Q15" s="701"/>
      <c r="R15" s="702"/>
      <c r="S15" s="703"/>
      <c r="U15" s="16"/>
      <c r="V15" s="704"/>
      <c r="W15" s="16"/>
      <c r="X15" s="16"/>
      <c r="Y15" s="17"/>
      <c r="Z15" s="703"/>
    </row>
    <row r="16" spans="1:50" s="3" customFormat="1" ht="33.4" customHeight="1" thickTop="1">
      <c r="A16" s="23"/>
      <c r="B16" s="1166" t="s">
        <v>188</v>
      </c>
      <c r="C16" s="1175"/>
      <c r="D16" s="1273" t="s">
        <v>247</v>
      </c>
      <c r="E16" s="1183" t="s">
        <v>169</v>
      </c>
      <c r="F16" s="23"/>
      <c r="G16" s="1185" t="s">
        <v>248</v>
      </c>
      <c r="H16" s="1186"/>
      <c r="I16" s="700" t="s">
        <v>60</v>
      </c>
      <c r="J16" s="1202">
        <f>'(1) Unit Cost Range ($)'!K37</f>
        <v>8</v>
      </c>
      <c r="K16" s="1138">
        <f>J16*I17</f>
        <v>8475.6</v>
      </c>
      <c r="L16" s="1140" t="s">
        <v>249</v>
      </c>
      <c r="M16" s="23"/>
      <c r="N16" s="1185" t="s">
        <v>248</v>
      </c>
      <c r="O16" s="1186"/>
      <c r="P16" s="819" t="s">
        <v>60</v>
      </c>
      <c r="Q16" s="1189">
        <f>'(1) Unit Cost Range ($)'!K37</f>
        <v>8</v>
      </c>
      <c r="R16" s="1201">
        <f>Q16*P17</f>
        <v>26556.880000000001</v>
      </c>
      <c r="S16" s="1205" t="s">
        <v>249</v>
      </c>
      <c r="T16" s="23"/>
      <c r="U16" s="1185" t="s">
        <v>248</v>
      </c>
      <c r="V16" s="1186"/>
      <c r="W16" s="700" t="s">
        <v>60</v>
      </c>
      <c r="X16" s="1202">
        <v>8</v>
      </c>
      <c r="Y16" s="1138">
        <f>X16*W17</f>
        <v>9040.64</v>
      </c>
      <c r="Z16" s="1196" t="s">
        <v>249</v>
      </c>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row>
    <row r="17" spans="1:50" s="3" customFormat="1" ht="32.450000000000003" customHeight="1">
      <c r="A17" s="109"/>
      <c r="B17" s="1176"/>
      <c r="C17" s="1177"/>
      <c r="D17" s="1274"/>
      <c r="E17" s="1183"/>
      <c r="F17" s="23"/>
      <c r="G17" s="1187"/>
      <c r="H17" s="1188"/>
      <c r="I17" s="19">
        <f>J11*'(4) Unit Benefit-Cost Range ($)'!I9</f>
        <v>1059.45</v>
      </c>
      <c r="J17" s="1190"/>
      <c r="K17" s="1139"/>
      <c r="L17" s="1141"/>
      <c r="M17" s="450"/>
      <c r="N17" s="1187"/>
      <c r="O17" s="1188"/>
      <c r="P17" s="19">
        <f>J11*'(4) Unit Benefit-Cost Range ($)'!I10</f>
        <v>3319.61</v>
      </c>
      <c r="Q17" s="1190"/>
      <c r="R17" s="1139"/>
      <c r="S17" s="1206"/>
      <c r="T17" s="23"/>
      <c r="U17" s="1187"/>
      <c r="V17" s="1188"/>
      <c r="W17" s="686">
        <f>J11*'(4) Unit Benefit-Cost Range ($)'!I11</f>
        <v>1130.08</v>
      </c>
      <c r="X17" s="1190"/>
      <c r="Y17" s="1139"/>
      <c r="Z17" s="1197"/>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row>
    <row r="18" spans="1:50" s="3" customFormat="1" ht="33.6" customHeight="1" thickBot="1">
      <c r="A18" s="109"/>
      <c r="B18" s="1176"/>
      <c r="C18" s="1177"/>
      <c r="D18" s="1274"/>
      <c r="E18" s="1184"/>
      <c r="F18" s="23"/>
      <c r="G18" s="1198" t="s">
        <v>61</v>
      </c>
      <c r="H18" s="1199"/>
      <c r="I18" s="455">
        <f>I17</f>
        <v>1059.45</v>
      </c>
      <c r="J18" s="445">
        <f>'(1) Unit Cost Range ($)'!K39</f>
        <v>0.16500000000000001</v>
      </c>
      <c r="K18" s="444">
        <f>J18*I18</f>
        <v>174.80925000000002</v>
      </c>
      <c r="L18" s="1203" t="s">
        <v>250</v>
      </c>
      <c r="M18" s="23"/>
      <c r="N18" s="1198" t="s">
        <v>61</v>
      </c>
      <c r="O18" s="1199"/>
      <c r="P18" s="457">
        <f>P17</f>
        <v>3319.61</v>
      </c>
      <c r="Q18" s="458">
        <f>'(1) Unit Cost Range ($)'!K39</f>
        <v>0.16500000000000001</v>
      </c>
      <c r="R18" s="459">
        <f>Q18*P18</f>
        <v>547.73565000000008</v>
      </c>
      <c r="S18" s="1195" t="s">
        <v>250</v>
      </c>
      <c r="T18" s="23"/>
      <c r="U18" s="1198" t="s">
        <v>61</v>
      </c>
      <c r="V18" s="1199"/>
      <c r="W18" s="687">
        <f>W17</f>
        <v>1130.08</v>
      </c>
      <c r="X18" s="458">
        <f>'(1) Unit Cost Range ($)'!K39</f>
        <v>0.16500000000000001</v>
      </c>
      <c r="Y18" s="459">
        <f>X18*W18</f>
        <v>186.4632</v>
      </c>
      <c r="Z18" s="1195" t="s">
        <v>250</v>
      </c>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spans="1:50" s="3" customFormat="1" ht="23.65" customHeight="1">
      <c r="A19" s="109"/>
      <c r="B19" s="1176"/>
      <c r="C19" s="1177"/>
      <c r="D19" s="1274"/>
      <c r="E19" s="1183" t="s">
        <v>193</v>
      </c>
      <c r="F19" s="23"/>
      <c r="G19" s="1128" t="s">
        <v>251</v>
      </c>
      <c r="H19" s="1129"/>
      <c r="I19" s="453" t="s">
        <v>252</v>
      </c>
      <c r="J19" s="1134">
        <f>'(4) Unit Benefit-Cost Range ($)'!W14</f>
        <v>5.0999999999999997E-2</v>
      </c>
      <c r="K19" s="1136">
        <f>J19*I20</f>
        <v>434.45744405279993</v>
      </c>
      <c r="L19" s="1196"/>
      <c r="M19" s="23"/>
      <c r="N19" s="1130" t="s">
        <v>251</v>
      </c>
      <c r="O19" s="1131"/>
      <c r="P19" s="454" t="s">
        <v>252</v>
      </c>
      <c r="Q19" s="1135">
        <f>'(4) Unit Benefit-Cost Range ($)'!W14</f>
        <v>5.0999999999999997E-2</v>
      </c>
      <c r="R19" s="1137">
        <f>Q19*P20</f>
        <v>1201.3542187176959</v>
      </c>
      <c r="S19" s="1196"/>
      <c r="T19" s="23"/>
      <c r="U19" s="1130" t="s">
        <v>251</v>
      </c>
      <c r="V19" s="1131"/>
      <c r="W19" s="460" t="s">
        <v>252</v>
      </c>
      <c r="X19" s="1134">
        <v>5.1429999999999997E-2</v>
      </c>
      <c r="Y19" s="1136">
        <f>X19*W20</f>
        <v>0</v>
      </c>
      <c r="Z19" s="1196"/>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spans="1:50" s="3" customFormat="1" ht="29.45" customHeight="1" thickBot="1">
      <c r="A20" s="109"/>
      <c r="B20" s="1176"/>
      <c r="C20" s="1177"/>
      <c r="D20" s="1274"/>
      <c r="E20" s="1183"/>
      <c r="F20" s="23"/>
      <c r="G20" s="1128"/>
      <c r="H20" s="1129"/>
      <c r="I20" s="456">
        <f>(J7*J9*'(4) Unit Benefit-Cost Range ($)'!M12)*(144)*(0.00433)</f>
        <v>8518.7734127999993</v>
      </c>
      <c r="J20" s="1135"/>
      <c r="K20" s="1137"/>
      <c r="L20" s="1204"/>
      <c r="M20" s="23"/>
      <c r="N20" s="1132"/>
      <c r="O20" s="1133"/>
      <c r="P20" s="683">
        <f>(Q7*Q9*'(4) Unit Benefit-Cost Range ($)'!M13)*(144)*(0.00433)</f>
        <v>23555.965072896</v>
      </c>
      <c r="Q20" s="1262"/>
      <c r="R20" s="1263"/>
      <c r="S20" s="1204"/>
      <c r="T20" s="23"/>
      <c r="U20" s="1132"/>
      <c r="V20" s="1133"/>
      <c r="W20" s="683">
        <f>(X7*X9*'(4) Unit Benefit-Cost Range ($)'!M14)*(144)*(0.00433)</f>
        <v>0</v>
      </c>
      <c r="X20" s="1262"/>
      <c r="Y20" s="1263"/>
      <c r="Z20" s="1197"/>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row>
    <row r="21" spans="1:50" s="3" customFormat="1" ht="29.45" customHeight="1">
      <c r="A21" s="109"/>
      <c r="B21" s="1176"/>
      <c r="C21" s="1177"/>
      <c r="D21" s="1274"/>
      <c r="E21" s="544" t="s">
        <v>167</v>
      </c>
      <c r="F21" s="23"/>
      <c r="G21" s="1179" t="s">
        <v>199</v>
      </c>
      <c r="H21" s="1180"/>
      <c r="I21" s="492" t="s">
        <v>253</v>
      </c>
      <c r="J21" s="825"/>
      <c r="K21" s="826"/>
      <c r="L21" s="550"/>
      <c r="M21" s="23"/>
      <c r="N21" s="1181" t="s">
        <v>199</v>
      </c>
      <c r="O21" s="1182"/>
      <c r="P21" s="454" t="s">
        <v>253</v>
      </c>
      <c r="Q21" s="1135"/>
      <c r="R21" s="1137"/>
      <c r="S21" s="1196"/>
      <c r="T21" s="23"/>
      <c r="U21" s="1264" t="s">
        <v>199</v>
      </c>
      <c r="V21" s="1265"/>
      <c r="W21" s="454" t="s">
        <v>253</v>
      </c>
      <c r="X21" s="1135"/>
      <c r="Y21" s="824"/>
      <c r="Z21" s="828"/>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row>
    <row r="22" spans="1:50" s="3" customFormat="1" ht="15.75">
      <c r="A22" s="109"/>
      <c r="B22" s="1176"/>
      <c r="C22" s="1177"/>
      <c r="D22" s="1274"/>
      <c r="E22" s="545" t="s">
        <v>254</v>
      </c>
      <c r="F22" s="23"/>
      <c r="G22" s="551" t="s">
        <v>197</v>
      </c>
      <c r="H22" s="452">
        <f>'(4) Unit Benefit-Cost Range ($)'!K17</f>
        <v>17.5</v>
      </c>
      <c r="I22" s="203">
        <f>I20*H22*3.78</f>
        <v>563516.86125671992</v>
      </c>
      <c r="J22" s="823" t="s">
        <v>255</v>
      </c>
      <c r="K22" s="202" t="s">
        <v>255</v>
      </c>
      <c r="L22" s="552"/>
      <c r="M22" s="23"/>
      <c r="N22" s="560" t="s">
        <v>197</v>
      </c>
      <c r="O22" s="204">
        <f>'(4) Unit Benefit-Cost Range ($)'!I17</f>
        <v>30.01</v>
      </c>
      <c r="P22" s="203">
        <f>P20*O22*3.78</f>
        <v>2672136.854746162</v>
      </c>
      <c r="Q22" s="1135"/>
      <c r="R22" s="1137"/>
      <c r="S22" s="1196"/>
      <c r="T22" s="23"/>
      <c r="U22" s="560" t="s">
        <v>197</v>
      </c>
      <c r="V22" s="204">
        <f>'(4) Unit Benefit-Cost Range ($)'!I17</f>
        <v>30.01</v>
      </c>
      <c r="W22" s="203">
        <f>W20*V22*3.78</f>
        <v>0</v>
      </c>
      <c r="X22" s="1135"/>
      <c r="Y22" s="202"/>
      <c r="Z22" s="828"/>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row>
    <row r="23" spans="1:50" s="3" customFormat="1" ht="15.75">
      <c r="A23" s="109"/>
      <c r="B23" s="1176"/>
      <c r="C23" s="1177"/>
      <c r="D23" s="1274"/>
      <c r="E23" s="545"/>
      <c r="F23" s="23"/>
      <c r="G23" s="1146" t="s">
        <v>202</v>
      </c>
      <c r="H23" s="1147"/>
      <c r="I23" s="453" t="s">
        <v>256</v>
      </c>
      <c r="J23" s="823"/>
      <c r="K23" s="202"/>
      <c r="L23" s="552"/>
      <c r="M23" s="23"/>
      <c r="N23" s="1146" t="s">
        <v>202</v>
      </c>
      <c r="O23" s="1147"/>
      <c r="P23" s="19" t="s">
        <v>256</v>
      </c>
      <c r="Q23" s="1135"/>
      <c r="R23" s="1137"/>
      <c r="S23" s="1196"/>
      <c r="T23" s="23"/>
      <c r="U23" s="1146" t="s">
        <v>202</v>
      </c>
      <c r="V23" s="1147"/>
      <c r="W23" s="19" t="s">
        <v>256</v>
      </c>
      <c r="X23" s="1135"/>
      <c r="Y23" s="824"/>
      <c r="Z23" s="828"/>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row>
    <row r="24" spans="1:50" s="3" customFormat="1" ht="15.95" customHeight="1" thickBot="1">
      <c r="A24" s="109"/>
      <c r="B24" s="1167"/>
      <c r="C24" s="1178"/>
      <c r="D24" s="1275"/>
      <c r="E24" s="546" t="s">
        <v>201</v>
      </c>
      <c r="F24" s="23"/>
      <c r="G24" s="553" t="s">
        <v>257</v>
      </c>
      <c r="H24" s="554">
        <f>'(4) Unit Benefit-Cost Range ($)'!K18</f>
        <v>1.25</v>
      </c>
      <c r="I24" s="555">
        <f>H24*I20/3.78</f>
        <v>2817.0547000000001</v>
      </c>
      <c r="J24" s="556"/>
      <c r="K24" s="557"/>
      <c r="L24" s="558"/>
      <c r="M24" s="23"/>
      <c r="N24" s="561" t="s">
        <v>257</v>
      </c>
      <c r="O24" s="562">
        <f>'(4) Unit Benefit-Cost Range ($)'!I18</f>
        <v>0.51</v>
      </c>
      <c r="P24" s="555">
        <f>O24*P20/3.78</f>
        <v>3178.1857638034289</v>
      </c>
      <c r="Q24" s="1283"/>
      <c r="R24" s="1284"/>
      <c r="S24" s="1278"/>
      <c r="T24" s="23"/>
      <c r="U24" s="561" t="s">
        <v>257</v>
      </c>
      <c r="V24" s="562">
        <f>'(4) Unit Benefit-Cost Range ($)'!I18</f>
        <v>0.51</v>
      </c>
      <c r="W24" s="555">
        <f>V24*W20/3.78</f>
        <v>0</v>
      </c>
      <c r="X24" s="1283"/>
      <c r="Y24" s="557"/>
      <c r="Z24" s="568"/>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row>
    <row r="25" spans="1:50" s="23" customFormat="1" ht="17.649999999999999" customHeight="1" thickTop="1" thickBot="1">
      <c r="D25" s="1236" t="s">
        <v>258</v>
      </c>
      <c r="E25" s="1236"/>
      <c r="G25" s="110"/>
      <c r="H25" s="110"/>
      <c r="I25" s="110"/>
      <c r="J25" s="110"/>
      <c r="K25" s="116">
        <f>SUM(K16:K19)</f>
        <v>9084.8666940528001</v>
      </c>
      <c r="L25" s="451"/>
      <c r="N25" s="110"/>
      <c r="O25" s="110"/>
      <c r="P25" s="110"/>
      <c r="Q25" s="110"/>
      <c r="R25" s="116">
        <f>SUM(R16:R20)</f>
        <v>28305.969868717697</v>
      </c>
      <c r="S25" s="18"/>
      <c r="U25" s="110"/>
      <c r="V25" s="110"/>
      <c r="W25" s="110"/>
      <c r="X25" s="110"/>
      <c r="Y25" s="116">
        <f>SUM(Y16:Y20)</f>
        <v>9227.1031999999996</v>
      </c>
      <c r="Z25" s="18"/>
    </row>
    <row r="26" spans="1:50" s="23" customFormat="1" ht="4.5" customHeight="1" thickBot="1">
      <c r="A26" s="24"/>
      <c r="B26" s="109"/>
      <c r="C26" s="24"/>
      <c r="D26" s="26"/>
      <c r="E26" s="111"/>
      <c r="G26" s="20"/>
      <c r="H26" s="112"/>
      <c r="I26" s="112"/>
      <c r="J26" s="20"/>
      <c r="K26" s="110"/>
      <c r="L26" s="113"/>
      <c r="N26" s="20"/>
      <c r="O26" s="112"/>
      <c r="P26" s="112"/>
      <c r="Q26" s="20"/>
      <c r="R26" s="110"/>
      <c r="S26" s="113"/>
      <c r="U26" s="20"/>
      <c r="V26" s="112"/>
      <c r="W26" s="112"/>
      <c r="X26" s="20"/>
      <c r="Y26" s="110"/>
      <c r="Z26" s="113"/>
    </row>
    <row r="27" spans="1:50" s="3" customFormat="1" ht="44.45" customHeight="1" thickTop="1">
      <c r="A27" s="24"/>
      <c r="B27" s="1166" t="s">
        <v>259</v>
      </c>
      <c r="C27" s="1078"/>
      <c r="D27" s="1168" t="s">
        <v>260</v>
      </c>
      <c r="E27" s="1169"/>
      <c r="F27" s="23"/>
      <c r="G27" s="1160" t="s">
        <v>208</v>
      </c>
      <c r="H27" s="1161"/>
      <c r="I27" s="484" t="s">
        <v>209</v>
      </c>
      <c r="J27" s="1226">
        <f>'(4) Unit Benefit-Cost Range ($)'!W20</f>
        <v>0.36499999999999999</v>
      </c>
      <c r="K27" s="1149">
        <f>J27*I28</f>
        <v>492.1952</v>
      </c>
      <c r="L27" s="1156" t="s">
        <v>261</v>
      </c>
      <c r="M27" s="23"/>
      <c r="N27" s="1272" t="s">
        <v>208</v>
      </c>
      <c r="O27" s="1224"/>
      <c r="P27" s="563" t="s">
        <v>209</v>
      </c>
      <c r="Q27" s="1158">
        <f>'(4) Unit Benefit-Cost Range ($)'!W20</f>
        <v>0.36499999999999999</v>
      </c>
      <c r="R27" s="1154">
        <f>Q27*P28</f>
        <v>400.29695999999996</v>
      </c>
      <c r="S27" s="1221" t="s">
        <v>261</v>
      </c>
      <c r="T27" s="688"/>
      <c r="U27" s="1223" t="s">
        <v>208</v>
      </c>
      <c r="V27" s="1224"/>
      <c r="W27" s="563" t="s">
        <v>209</v>
      </c>
      <c r="X27" s="1258">
        <f>'(4) Unit Benefit-Cost Range ($)'!W20</f>
        <v>0.36499999999999999</v>
      </c>
      <c r="Y27" s="1154">
        <f>X27*W28</f>
        <v>151.09247999999999</v>
      </c>
      <c r="Z27" s="1221" t="s">
        <v>261</v>
      </c>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row>
    <row r="28" spans="1:50" s="3" customFormat="1" ht="31.9" customHeight="1" thickBot="1">
      <c r="A28" s="109"/>
      <c r="B28" s="1167"/>
      <c r="C28" s="1079"/>
      <c r="D28" s="1170"/>
      <c r="E28" s="1171"/>
      <c r="F28" s="23"/>
      <c r="G28" s="1256">
        <f>'(4) Unit Benefit-Cost Range ($)'!I20</f>
        <v>0.1792</v>
      </c>
      <c r="H28" s="1257"/>
      <c r="I28" s="485">
        <f>G28*J7</f>
        <v>1348.48</v>
      </c>
      <c r="J28" s="1227"/>
      <c r="K28" s="1150"/>
      <c r="L28" s="1157"/>
      <c r="M28" s="23"/>
      <c r="N28" s="1232">
        <f>'(4) Unit Benefit-Cost Range ($)'!K20</f>
        <v>0.26879999999999998</v>
      </c>
      <c r="O28" s="1233"/>
      <c r="P28" s="564">
        <f>N28*Q7</f>
        <v>1096.704</v>
      </c>
      <c r="Q28" s="1159"/>
      <c r="R28" s="1155"/>
      <c r="S28" s="1222"/>
      <c r="T28" s="688"/>
      <c r="U28" s="1260">
        <f>'(4) Unit Benefit-Cost Range ($)'!I20</f>
        <v>0.1792</v>
      </c>
      <c r="V28" s="1261"/>
      <c r="W28" s="564">
        <f>U28*X7</f>
        <v>413.952</v>
      </c>
      <c r="X28" s="1259"/>
      <c r="Y28" s="1155"/>
      <c r="Z28" s="1222"/>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row>
    <row r="29" spans="1:50" s="23" customFormat="1" ht="18.600000000000001" customHeight="1" thickTop="1" thickBot="1">
      <c r="D29" s="1236" t="s">
        <v>262</v>
      </c>
      <c r="E29" s="1236"/>
      <c r="G29" s="110"/>
      <c r="H29" s="110"/>
      <c r="I29" s="110"/>
      <c r="J29" s="110"/>
      <c r="K29" s="116">
        <f>SUM(K27)</f>
        <v>492.1952</v>
      </c>
      <c r="L29" s="18"/>
      <c r="N29" s="110"/>
      <c r="O29" s="110"/>
      <c r="P29" s="110"/>
      <c r="Q29" s="110"/>
      <c r="R29" s="116">
        <f>SUM(R27)</f>
        <v>400.29695999999996</v>
      </c>
      <c r="S29" s="18"/>
      <c r="U29" s="110"/>
      <c r="V29" s="110"/>
      <c r="W29" s="110"/>
      <c r="X29" s="110"/>
      <c r="Y29" s="116">
        <f>SUM(Y27)</f>
        <v>151.09247999999999</v>
      </c>
      <c r="Z29" s="18"/>
    </row>
    <row r="30" spans="1:50" s="23" customFormat="1" ht="5.85" customHeight="1">
      <c r="A30" s="24"/>
      <c r="B30" s="109"/>
      <c r="C30" s="24"/>
      <c r="D30" s="26"/>
      <c r="E30" s="111"/>
      <c r="G30" s="20"/>
      <c r="H30" s="112"/>
      <c r="I30" s="112"/>
      <c r="J30" s="20"/>
      <c r="K30" s="110"/>
      <c r="L30" s="113"/>
      <c r="N30" s="20"/>
      <c r="O30" s="112"/>
      <c r="P30" s="112"/>
      <c r="Q30" s="20"/>
      <c r="R30" s="110"/>
      <c r="S30" s="113"/>
      <c r="U30" s="20"/>
      <c r="V30" s="112"/>
      <c r="W30" s="112"/>
      <c r="X30" s="20"/>
      <c r="Y30" s="110"/>
      <c r="Z30" s="113"/>
    </row>
    <row r="31" spans="1:50" s="23" customFormat="1" ht="4.9000000000000004" customHeight="1" thickBot="1">
      <c r="A31" s="24"/>
      <c r="B31" s="543"/>
      <c r="C31" s="446"/>
      <c r="D31" s="24"/>
      <c r="E31" s="24"/>
      <c r="G31" s="22"/>
      <c r="H31" s="20"/>
      <c r="J31" s="117"/>
      <c r="K31" s="118"/>
      <c r="L31" s="119"/>
      <c r="N31" s="22"/>
      <c r="O31" s="20"/>
      <c r="Q31" s="117"/>
      <c r="R31" s="118"/>
      <c r="S31" s="119"/>
      <c r="U31" s="22"/>
      <c r="V31" s="20"/>
      <c r="X31" s="117"/>
      <c r="Y31" s="118"/>
      <c r="Z31" s="119"/>
    </row>
    <row r="32" spans="1:50" s="3" customFormat="1" ht="74.099999999999994" customHeight="1" thickTop="1">
      <c r="A32" s="23"/>
      <c r="B32" s="1148"/>
      <c r="C32" s="1078" t="s">
        <v>263</v>
      </c>
      <c r="D32" s="1279" t="s">
        <v>264</v>
      </c>
      <c r="E32" s="1280"/>
      <c r="F32" s="23"/>
      <c r="G32" s="1254" t="s">
        <v>265</v>
      </c>
      <c r="H32" s="1255"/>
      <c r="I32" s="537" t="s">
        <v>266</v>
      </c>
      <c r="J32" s="541"/>
      <c r="K32" s="542"/>
      <c r="L32" s="1207" t="s">
        <v>267</v>
      </c>
      <c r="M32" s="23"/>
      <c r="N32" s="1219" t="s">
        <v>265</v>
      </c>
      <c r="O32" s="1220"/>
      <c r="P32" s="537" t="s">
        <v>266</v>
      </c>
      <c r="Q32" s="538"/>
      <c r="R32" s="539"/>
      <c r="S32" s="1269" t="s">
        <v>268</v>
      </c>
      <c r="T32" s="688"/>
      <c r="U32" s="1285" t="s">
        <v>265</v>
      </c>
      <c r="V32" s="1220"/>
      <c r="W32" s="537" t="s">
        <v>266</v>
      </c>
      <c r="X32" s="1214">
        <v>1.55E-2</v>
      </c>
      <c r="Y32" s="566"/>
      <c r="Z32" s="1207" t="s">
        <v>268</v>
      </c>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row>
    <row r="33" spans="1:50" s="3" customFormat="1" ht="27.6" customHeight="1" thickBot="1">
      <c r="A33" s="23"/>
      <c r="B33" s="1144"/>
      <c r="C33" s="911"/>
      <c r="D33" s="1281"/>
      <c r="E33" s="1282"/>
      <c r="F33" s="450"/>
      <c r="G33" s="1086" t="s">
        <v>255</v>
      </c>
      <c r="H33" s="1087"/>
      <c r="I33" s="491" t="s">
        <v>255</v>
      </c>
      <c r="J33" s="461" t="s">
        <v>255</v>
      </c>
      <c r="K33" s="494"/>
      <c r="L33" s="1208"/>
      <c r="M33" s="23"/>
      <c r="N33" s="1231">
        <f>'(4) Unit Benefit-Cost Range ($)'!M27</f>
        <v>1.1995</v>
      </c>
      <c r="O33" s="1211"/>
      <c r="P33" s="813">
        <f>N33*Q7</f>
        <v>4893.96</v>
      </c>
      <c r="Q33" s="461">
        <f>'(4) Unit Benefit-Cost Range ($)'!W28</f>
        <v>7.3675000000000004E-2</v>
      </c>
      <c r="R33" s="462">
        <f>Q33*P33</f>
        <v>360.56250300000005</v>
      </c>
      <c r="S33" s="1270"/>
      <c r="T33" s="688"/>
      <c r="U33" s="1210">
        <f>'(4) Unit Benefit-Cost Range ($)'!I28</f>
        <v>6.2E-2</v>
      </c>
      <c r="V33" s="1211"/>
      <c r="W33" s="813">
        <f>U33*X7</f>
        <v>143.22</v>
      </c>
      <c r="X33" s="1215"/>
      <c r="Y33" s="462">
        <f>X32*W33</f>
        <v>2.21991</v>
      </c>
      <c r="Z33" s="1208"/>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row>
    <row r="34" spans="1:50" s="3" customFormat="1" ht="65.099999999999994" customHeight="1">
      <c r="A34" s="23"/>
      <c r="B34" s="1144"/>
      <c r="C34" s="911"/>
      <c r="D34" s="1104" t="s">
        <v>269</v>
      </c>
      <c r="E34" s="1105"/>
      <c r="F34" s="23"/>
      <c r="G34" s="1088" t="s">
        <v>270</v>
      </c>
      <c r="H34" s="1089"/>
      <c r="I34" s="812" t="s">
        <v>271</v>
      </c>
      <c r="J34" s="1116">
        <f>'(4) Unit Benefit-Cost Range ($)'!W28</f>
        <v>7.3675000000000004E-2</v>
      </c>
      <c r="K34" s="827"/>
      <c r="L34" s="1208"/>
      <c r="M34" s="23"/>
      <c r="N34" s="1088" t="s">
        <v>270</v>
      </c>
      <c r="O34" s="1089"/>
      <c r="P34" s="463" t="s">
        <v>271</v>
      </c>
      <c r="Q34" s="1266">
        <f>'(4) Unit Benefit-Cost Range ($)'!W28</f>
        <v>7.3675000000000004E-2</v>
      </c>
      <c r="R34" s="464"/>
      <c r="S34" s="1270"/>
      <c r="T34" s="688"/>
      <c r="U34" s="1212" t="s">
        <v>270</v>
      </c>
      <c r="V34" s="1213"/>
      <c r="W34" s="463" t="s">
        <v>271</v>
      </c>
      <c r="X34" s="1216">
        <f>'(4) Unit Benefit-Cost Range ($)'!W28</f>
        <v>7.3675000000000004E-2</v>
      </c>
      <c r="Y34" s="464"/>
      <c r="Z34" s="1208"/>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row>
    <row r="35" spans="1:50" s="3" customFormat="1" ht="15.95" customHeight="1">
      <c r="A35" s="23"/>
      <c r="B35" s="1144"/>
      <c r="C35" s="911"/>
      <c r="D35" s="1106"/>
      <c r="E35" s="1107"/>
      <c r="F35" s="23"/>
      <c r="G35" s="1113">
        <f>'(4) Unit Benefit-Cost Range ($)'!M29</f>
        <v>1.51</v>
      </c>
      <c r="H35" s="1114"/>
      <c r="I35" s="1111">
        <f>G35*I28</f>
        <v>2036.2048</v>
      </c>
      <c r="J35" s="1116"/>
      <c r="K35" s="1276">
        <f>J34*I35</f>
        <v>150.01738864000001</v>
      </c>
      <c r="L35" s="1208"/>
      <c r="M35" s="23"/>
      <c r="N35" s="1234">
        <f>'(4) Unit Benefit-Cost Range ($)'!M29</f>
        <v>1.51</v>
      </c>
      <c r="O35" s="1093"/>
      <c r="P35" s="1090">
        <f>N35*P28</f>
        <v>1656.02304</v>
      </c>
      <c r="Q35" s="1267"/>
      <c r="R35" s="465"/>
      <c r="S35" s="1270"/>
      <c r="T35" s="688"/>
      <c r="U35" s="1092">
        <f>'(4) Unit Benefit-Cost Range ($)'!M29</f>
        <v>1.51</v>
      </c>
      <c r="V35" s="1093"/>
      <c r="W35" s="1090">
        <f>U35*W28</f>
        <v>625.06751999999994</v>
      </c>
      <c r="X35" s="1217"/>
      <c r="Y35" s="465"/>
      <c r="Z35" s="1208"/>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row>
    <row r="36" spans="1:50" s="3" customFormat="1" ht="21.6" customHeight="1" thickBot="1">
      <c r="A36" s="109"/>
      <c r="B36" s="1145"/>
      <c r="C36" s="1079"/>
      <c r="D36" s="1108"/>
      <c r="E36" s="1109"/>
      <c r="F36" s="23"/>
      <c r="G36" s="1115"/>
      <c r="H36" s="1095"/>
      <c r="I36" s="1112"/>
      <c r="J36" s="1117"/>
      <c r="K36" s="1277"/>
      <c r="L36" s="1209"/>
      <c r="M36" s="23"/>
      <c r="N36" s="1115"/>
      <c r="O36" s="1095"/>
      <c r="P36" s="1091"/>
      <c r="Q36" s="1268"/>
      <c r="R36" s="540">
        <f>Q34*P35</f>
        <v>122.00749747200001</v>
      </c>
      <c r="S36" s="1271"/>
      <c r="T36" s="688"/>
      <c r="U36" s="1094"/>
      <c r="V36" s="1095"/>
      <c r="W36" s="1091"/>
      <c r="X36" s="1218"/>
      <c r="Y36" s="567">
        <f>X34*W35</f>
        <v>46.051849535999999</v>
      </c>
      <c r="Z36" s="1209"/>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row>
    <row r="37" spans="1:50" s="23" customFormat="1" ht="19.149999999999999" customHeight="1" thickTop="1" thickBot="1">
      <c r="C37" s="450"/>
      <c r="D37" s="1235" t="s">
        <v>262</v>
      </c>
      <c r="E37" s="1235"/>
      <c r="G37" s="110"/>
      <c r="H37" s="110"/>
      <c r="I37" s="110"/>
      <c r="J37" s="110"/>
      <c r="K37" s="116">
        <f>SUM(K32:K36)</f>
        <v>150.01738864000001</v>
      </c>
      <c r="L37" s="18"/>
      <c r="N37" s="110"/>
      <c r="O37" s="110"/>
      <c r="P37" s="110"/>
      <c r="Q37" s="110"/>
      <c r="R37" s="116">
        <f>SUM(R32:R36)</f>
        <v>482.57000047200006</v>
      </c>
      <c r="S37" s="18"/>
      <c r="U37" s="110"/>
      <c r="V37" s="110"/>
      <c r="W37" s="110"/>
      <c r="X37" s="110"/>
      <c r="Y37" s="116">
        <f>SUM(Y32:Y36)</f>
        <v>48.271759535999998</v>
      </c>
      <c r="Z37" s="18"/>
    </row>
    <row r="38" spans="1:50" s="23" customFormat="1" ht="5.85" customHeight="1" thickBot="1">
      <c r="A38" s="24"/>
      <c r="B38" s="109"/>
      <c r="C38" s="24"/>
      <c r="D38" s="26"/>
      <c r="E38" s="111"/>
      <c r="G38" s="20"/>
      <c r="H38" s="112"/>
      <c r="I38" s="112"/>
      <c r="J38" s="520"/>
      <c r="K38" s="110"/>
      <c r="L38" s="113"/>
      <c r="N38" s="20"/>
      <c r="O38" s="112"/>
      <c r="P38" s="112"/>
      <c r="Q38" s="20"/>
      <c r="R38" s="110"/>
      <c r="S38" s="113"/>
      <c r="U38" s="20"/>
      <c r="V38" s="112"/>
      <c r="W38" s="112"/>
      <c r="X38" s="20"/>
      <c r="Y38" s="110"/>
      <c r="Z38" s="113"/>
    </row>
    <row r="39" spans="1:50" s="3" customFormat="1" ht="49.9" customHeight="1" thickTop="1">
      <c r="A39" s="23"/>
      <c r="B39" s="1148"/>
      <c r="C39" s="1078" t="s">
        <v>272</v>
      </c>
      <c r="D39" s="1080" t="s">
        <v>171</v>
      </c>
      <c r="E39" s="1081"/>
      <c r="F39" s="450"/>
      <c r="G39" s="1102" t="s">
        <v>273</v>
      </c>
      <c r="H39" s="1103"/>
      <c r="I39" s="522" t="s">
        <v>216</v>
      </c>
      <c r="J39" s="523"/>
      <c r="K39" s="524"/>
      <c r="L39" s="525" t="s">
        <v>274</v>
      </c>
      <c r="M39" s="23"/>
      <c r="N39" s="1102" t="s">
        <v>273</v>
      </c>
      <c r="O39" s="1103"/>
      <c r="P39" s="532" t="s">
        <v>216</v>
      </c>
      <c r="Q39" s="533"/>
      <c r="R39" s="534"/>
      <c r="S39" s="1151" t="s">
        <v>275</v>
      </c>
      <c r="T39" s="688"/>
      <c r="U39" s="1110" t="s">
        <v>273</v>
      </c>
      <c r="V39" s="1103"/>
      <c r="W39" s="532" t="s">
        <v>216</v>
      </c>
      <c r="X39" s="533"/>
      <c r="Y39" s="534"/>
      <c r="Z39" s="1151" t="s">
        <v>275</v>
      </c>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row>
    <row r="40" spans="1:50" s="3" customFormat="1" ht="26.1" customHeight="1">
      <c r="A40" s="109"/>
      <c r="B40" s="1144"/>
      <c r="C40" s="911"/>
      <c r="D40" s="1082"/>
      <c r="E40" s="1083"/>
      <c r="F40" s="23"/>
      <c r="G40" s="526" t="s">
        <v>213</v>
      </c>
      <c r="H40" s="489" t="s">
        <v>255</v>
      </c>
      <c r="I40" s="692" t="e">
        <f>H40*$J$7</f>
        <v>#VALUE!</v>
      </c>
      <c r="J40" s="493"/>
      <c r="K40" s="488" t="e">
        <f>J40*I40</f>
        <v>#VALUE!</v>
      </c>
      <c r="L40" s="1152" t="s">
        <v>275</v>
      </c>
      <c r="M40" s="23"/>
      <c r="N40" s="527" t="s">
        <v>213</v>
      </c>
      <c r="O40" s="694">
        <f>'(4) Unit Benefit-Cost Range ($)'!K23</f>
        <v>4.7699999999999999E-3</v>
      </c>
      <c r="P40" s="21">
        <f>O40*Q7</f>
        <v>19.461600000000001</v>
      </c>
      <c r="Q40" s="114">
        <f>'(4) Unit Benefit-Cost Range ($)'!W23</f>
        <v>4.5350000000000001</v>
      </c>
      <c r="R40" s="115">
        <f>Q40*P40</f>
        <v>88.258356000000006</v>
      </c>
      <c r="S40" s="1152"/>
      <c r="T40" s="688"/>
      <c r="U40" s="689" t="s">
        <v>213</v>
      </c>
      <c r="V40" s="10">
        <f>'(4) Unit Benefit-Cost Range ($)'!M23</f>
        <v>3.885E-3</v>
      </c>
      <c r="W40" s="21">
        <f>V40*$X$7</f>
        <v>8.9743499999999994</v>
      </c>
      <c r="X40" s="114">
        <f>'(4) Unit Benefit-Cost Range ($)'!W23</f>
        <v>4.5350000000000001</v>
      </c>
      <c r="Y40" s="115">
        <f>X40*W40</f>
        <v>40.698677249999996</v>
      </c>
      <c r="Z40" s="1152"/>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row>
    <row r="41" spans="1:50" s="3" customFormat="1" ht="23.65" customHeight="1">
      <c r="A41" s="109"/>
      <c r="B41" s="1144"/>
      <c r="C41" s="911"/>
      <c r="D41" s="1082"/>
      <c r="E41" s="1083"/>
      <c r="F41" s="23"/>
      <c r="G41" s="527" t="s">
        <v>218</v>
      </c>
      <c r="H41" s="490" t="s">
        <v>255</v>
      </c>
      <c r="I41" s="115" t="e">
        <f t="shared" ref="I41:I42" si="0">H41*$J$7</f>
        <v>#VALUE!</v>
      </c>
      <c r="J41" s="493"/>
      <c r="K41" s="219" t="e">
        <f>J41*I41</f>
        <v>#VALUE!</v>
      </c>
      <c r="L41" s="1152"/>
      <c r="M41" s="23"/>
      <c r="N41" s="527" t="s">
        <v>218</v>
      </c>
      <c r="O41" s="695">
        <f>'(4) Unit Benefit-Cost Range ($)'!K24</f>
        <v>6.0600000000000003E-3</v>
      </c>
      <c r="P41" s="21">
        <f>O41*Q7</f>
        <v>24.724800000000002</v>
      </c>
      <c r="Q41" s="114">
        <f>'(4) Unit Benefit-Cost Range ($)'!W24</f>
        <v>3.42</v>
      </c>
      <c r="R41" s="115">
        <f>Q41*P41</f>
        <v>84.558816000000007</v>
      </c>
      <c r="S41" s="1152"/>
      <c r="T41" s="688"/>
      <c r="U41" s="689" t="s">
        <v>218</v>
      </c>
      <c r="V41" s="10">
        <f>'(4) Unit Benefit-Cost Range ($)'!M24</f>
        <v>5.9699999999999996E-3</v>
      </c>
      <c r="W41" s="21">
        <f t="shared" ref="W41:W42" si="1">V41*$X$7</f>
        <v>13.790699999999999</v>
      </c>
      <c r="X41" s="114">
        <f>'(4) Unit Benefit-Cost Range ($)'!W24</f>
        <v>3.42</v>
      </c>
      <c r="Y41" s="115">
        <f>X41*W41</f>
        <v>47.164193999999995</v>
      </c>
      <c r="Z41" s="1152"/>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spans="1:50" s="3" customFormat="1" ht="20.100000000000001" customHeight="1" thickBot="1">
      <c r="A42" s="109"/>
      <c r="B42" s="1145"/>
      <c r="C42" s="1079"/>
      <c r="D42" s="1084"/>
      <c r="E42" s="1085"/>
      <c r="F42" s="450"/>
      <c r="G42" s="528" t="s">
        <v>219</v>
      </c>
      <c r="H42" s="529" t="s">
        <v>255</v>
      </c>
      <c r="I42" s="536" t="e">
        <f t="shared" si="0"/>
        <v>#VALUE!</v>
      </c>
      <c r="J42" s="531"/>
      <c r="K42" s="530" t="e">
        <f>J42*I42</f>
        <v>#VALUE!</v>
      </c>
      <c r="L42" s="1153"/>
      <c r="M42" s="23"/>
      <c r="N42" s="528" t="s">
        <v>219</v>
      </c>
      <c r="O42" s="696">
        <f>'(4) Unit Benefit-Cost Range ($)'!K25</f>
        <v>4.0000000000000001E-3</v>
      </c>
      <c r="P42" s="693">
        <f>O42*Q7</f>
        <v>16.32</v>
      </c>
      <c r="Q42" s="535">
        <f>'(4) Unit Benefit-Cost Range ($)'!W25</f>
        <v>2.84</v>
      </c>
      <c r="R42" s="536">
        <f>Q42*P42</f>
        <v>46.348799999999997</v>
      </c>
      <c r="S42" s="1153"/>
      <c r="T42" s="688"/>
      <c r="U42" s="690" t="s">
        <v>219</v>
      </c>
      <c r="V42" s="565">
        <f>'(4) Unit Benefit-Cost Range ($)'!M25</f>
        <v>2.5700000000000002E-3</v>
      </c>
      <c r="W42" s="697">
        <f t="shared" si="1"/>
        <v>5.936700000000001</v>
      </c>
      <c r="X42" s="531">
        <f>'(4) Unit Benefit-Cost Range ($)'!W25</f>
        <v>2.84</v>
      </c>
      <c r="Y42" s="536">
        <f>X42*W42</f>
        <v>16.860228000000003</v>
      </c>
      <c r="Z42" s="115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spans="1:50" s="23" customFormat="1" ht="18.399999999999999" customHeight="1" thickTop="1" thickBot="1">
      <c r="D43" s="1236" t="s">
        <v>262</v>
      </c>
      <c r="E43" s="1236"/>
      <c r="G43" s="110"/>
      <c r="H43" s="110"/>
      <c r="I43" s="110"/>
      <c r="J43" s="521"/>
      <c r="K43" s="116"/>
      <c r="L43" s="451"/>
      <c r="N43" s="110"/>
      <c r="O43" s="110"/>
      <c r="P43" s="110"/>
      <c r="Q43" s="110"/>
      <c r="R43" s="414">
        <f>SUM(R40:R42)</f>
        <v>219.16597200000001</v>
      </c>
      <c r="S43" s="18"/>
      <c r="U43" s="110"/>
      <c r="V43" s="110"/>
      <c r="W43" s="110"/>
      <c r="X43" s="110"/>
      <c r="Y43" s="414">
        <f>SUM(Y40:Y42)</f>
        <v>104.72309924999999</v>
      </c>
      <c r="Z43" s="18"/>
    </row>
    <row r="44" spans="1:50" s="23" customFormat="1" ht="5.85" customHeight="1" thickBot="1">
      <c r="A44" s="24"/>
      <c r="B44" s="109"/>
      <c r="C44" s="24"/>
      <c r="D44" s="24"/>
      <c r="E44" s="24"/>
      <c r="G44" s="20"/>
      <c r="H44" s="20"/>
      <c r="I44" s="20"/>
      <c r="J44" s="20"/>
      <c r="K44" s="110"/>
      <c r="L44" s="113"/>
      <c r="N44" s="20"/>
      <c r="O44" s="20"/>
      <c r="P44" s="20"/>
      <c r="Q44" s="20"/>
      <c r="R44" s="110"/>
      <c r="S44" s="113"/>
      <c r="U44" s="20"/>
      <c r="V44" s="20"/>
      <c r="W44" s="20"/>
      <c r="X44" s="20"/>
      <c r="Y44" s="110"/>
      <c r="Z44" s="113"/>
    </row>
    <row r="45" spans="1:50" s="3" customFormat="1" ht="64.900000000000006" customHeight="1" thickTop="1">
      <c r="A45" s="23"/>
      <c r="B45" s="505"/>
      <c r="C45" s="1078" t="s">
        <v>230</v>
      </c>
      <c r="D45" s="1248"/>
      <c r="E45" s="1249"/>
      <c r="F45" s="23"/>
      <c r="G45" s="1244" t="s">
        <v>232</v>
      </c>
      <c r="H45" s="1245"/>
      <c r="I45" s="508" t="s">
        <v>276</v>
      </c>
      <c r="J45" s="1296"/>
      <c r="K45" s="1298"/>
      <c r="L45" s="509"/>
      <c r="M45" s="23"/>
      <c r="N45" s="1172" t="s">
        <v>232</v>
      </c>
      <c r="O45" s="1173"/>
      <c r="P45" s="513" t="s">
        <v>276</v>
      </c>
      <c r="Q45" s="1300">
        <v>3.2</v>
      </c>
      <c r="R45" s="1302">
        <f>Q45*P46</f>
        <v>52.224000000000004</v>
      </c>
      <c r="S45" s="509"/>
      <c r="T45" s="688"/>
      <c r="U45" s="1174" t="s">
        <v>232</v>
      </c>
      <c r="V45" s="1173"/>
      <c r="W45" s="513" t="s">
        <v>276</v>
      </c>
      <c r="X45" s="515"/>
      <c r="Y45" s="516"/>
      <c r="Z45" s="509"/>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row>
    <row r="46" spans="1:50" s="3" customFormat="1" ht="26.1" customHeight="1" thickBot="1">
      <c r="A46" s="23"/>
      <c r="B46" s="506"/>
      <c r="C46" s="911"/>
      <c r="D46" s="1250"/>
      <c r="E46" s="1251"/>
      <c r="F46" s="23"/>
      <c r="G46" s="510" t="s">
        <v>277</v>
      </c>
      <c r="H46" s="495" t="str">
        <f>H42</f>
        <v>NA</v>
      </c>
      <c r="I46" s="496" t="s">
        <v>255</v>
      </c>
      <c r="J46" s="1297"/>
      <c r="K46" s="1299"/>
      <c r="L46" s="511"/>
      <c r="M46" s="23"/>
      <c r="N46" s="510" t="s">
        <v>277</v>
      </c>
      <c r="O46" s="495">
        <f>O42</f>
        <v>4.0000000000000001E-3</v>
      </c>
      <c r="P46" s="496">
        <f>P42</f>
        <v>16.32</v>
      </c>
      <c r="Q46" s="1301"/>
      <c r="R46" s="1303"/>
      <c r="S46" s="511"/>
      <c r="T46" s="688"/>
      <c r="U46" s="470" t="s">
        <v>277</v>
      </c>
      <c r="V46" s="473">
        <f>V42</f>
        <v>2.5700000000000002E-3</v>
      </c>
      <c r="W46" s="471">
        <f>W42</f>
        <v>5.936700000000001</v>
      </c>
      <c r="X46" s="474">
        <v>3.2</v>
      </c>
      <c r="Y46" s="472">
        <f>X46*W46</f>
        <v>18.997440000000005</v>
      </c>
      <c r="Z46" s="511"/>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row>
    <row r="47" spans="1:50" s="3" customFormat="1" ht="26.1" customHeight="1">
      <c r="A47" s="23"/>
      <c r="B47" s="506"/>
      <c r="C47" s="911"/>
      <c r="D47" s="830"/>
      <c r="E47" s="831"/>
      <c r="F47" s="23"/>
      <c r="G47" s="1096" t="s">
        <v>278</v>
      </c>
      <c r="H47" s="1097"/>
      <c r="I47" s="1097"/>
      <c r="J47" s="1097"/>
      <c r="K47" s="1098"/>
      <c r="L47" s="511"/>
      <c r="M47" s="23"/>
      <c r="N47" s="1096" t="s">
        <v>278</v>
      </c>
      <c r="O47" s="1097"/>
      <c r="P47" s="1097"/>
      <c r="Q47" s="1097"/>
      <c r="R47" s="1098"/>
      <c r="S47" s="511"/>
      <c r="T47" s="23"/>
      <c r="U47" s="1096" t="s">
        <v>278</v>
      </c>
      <c r="V47" s="1097"/>
      <c r="W47" s="1097"/>
      <c r="X47" s="1097"/>
      <c r="Y47" s="1098"/>
      <c r="Z47" s="511"/>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row>
    <row r="48" spans="1:50" s="3" customFormat="1" ht="53.65" customHeight="1" thickBot="1">
      <c r="A48" s="23"/>
      <c r="B48" s="507"/>
      <c r="C48" s="1079"/>
      <c r="D48" s="1252"/>
      <c r="E48" s="1253"/>
      <c r="F48" s="23"/>
      <c r="G48" s="1099"/>
      <c r="H48" s="1100"/>
      <c r="I48" s="1100"/>
      <c r="J48" s="1100"/>
      <c r="K48" s="1101"/>
      <c r="L48" s="512" t="s">
        <v>279</v>
      </c>
      <c r="M48" s="23"/>
      <c r="N48" s="1099"/>
      <c r="O48" s="1100"/>
      <c r="P48" s="1100"/>
      <c r="Q48" s="1100"/>
      <c r="R48" s="1101"/>
      <c r="S48" s="514"/>
      <c r="T48" s="23"/>
      <c r="U48" s="1099"/>
      <c r="V48" s="1100"/>
      <c r="W48" s="1100"/>
      <c r="X48" s="1100"/>
      <c r="Y48" s="1101"/>
      <c r="Z48" s="514"/>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row>
    <row r="49" spans="1:50" s="3" customFormat="1" ht="18.399999999999999" customHeight="1" thickTop="1" thickBot="1">
      <c r="A49" s="23"/>
      <c r="B49" s="698"/>
      <c r="C49" s="698"/>
      <c r="D49" s="1243" t="s">
        <v>262</v>
      </c>
      <c r="E49" s="1243"/>
      <c r="F49" s="23"/>
      <c r="G49" s="110"/>
      <c r="H49" s="110"/>
      <c r="I49" s="110"/>
      <c r="J49" s="110"/>
      <c r="K49" s="116" t="s">
        <v>255</v>
      </c>
      <c r="L49" s="18"/>
      <c r="M49" s="23"/>
      <c r="N49" s="110"/>
      <c r="O49" s="110"/>
      <c r="P49" s="110"/>
      <c r="Q49" s="110"/>
      <c r="R49" s="116" t="s">
        <v>255</v>
      </c>
      <c r="S49" s="18"/>
      <c r="T49" s="23"/>
      <c r="U49" s="110"/>
      <c r="V49" s="110"/>
      <c r="W49" s="110"/>
      <c r="X49" s="110"/>
      <c r="Y49" s="116" t="s">
        <v>255</v>
      </c>
      <c r="Z49" s="18"/>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row>
    <row r="50" spans="1:50" s="23" customFormat="1" ht="5.85" customHeight="1" thickBot="1">
      <c r="A50" s="24"/>
      <c r="B50" s="710"/>
      <c r="C50" s="711"/>
      <c r="D50" s="711"/>
      <c r="E50" s="711"/>
      <c r="G50" s="712"/>
      <c r="H50" s="712"/>
      <c r="I50" s="712"/>
      <c r="J50" s="712"/>
      <c r="K50" s="712"/>
      <c r="L50" s="712"/>
      <c r="N50" s="712"/>
      <c r="O50" s="712"/>
      <c r="P50" s="712"/>
      <c r="Q50" s="712"/>
      <c r="R50" s="714"/>
      <c r="S50" s="715"/>
      <c r="U50" s="712"/>
      <c r="V50" s="712"/>
      <c r="W50" s="712"/>
      <c r="X50" s="712"/>
      <c r="Y50" s="712"/>
      <c r="Z50" s="712"/>
    </row>
    <row r="51" spans="1:50" s="3" customFormat="1" ht="64.900000000000006" customHeight="1" thickTop="1">
      <c r="A51" s="23"/>
      <c r="B51" s="1144"/>
      <c r="C51" s="911" t="s">
        <v>280</v>
      </c>
      <c r="D51" s="1246"/>
      <c r="E51" s="1237" t="s">
        <v>177</v>
      </c>
      <c r="F51" s="23"/>
      <c r="G51" s="1239" t="s">
        <v>281</v>
      </c>
      <c r="H51" s="1240"/>
      <c r="I51" s="475" t="s">
        <v>282</v>
      </c>
      <c r="J51" s="468"/>
      <c r="K51" s="476"/>
      <c r="L51" s="517" t="s">
        <v>283</v>
      </c>
      <c r="M51" s="23"/>
      <c r="N51" s="1230" t="s">
        <v>281</v>
      </c>
      <c r="O51" s="1163"/>
      <c r="P51" s="477" t="s">
        <v>284</v>
      </c>
      <c r="Q51" s="469"/>
      <c r="R51" s="713"/>
      <c r="S51" s="517" t="s">
        <v>283</v>
      </c>
      <c r="T51" s="688"/>
      <c r="U51" s="1162" t="s">
        <v>281</v>
      </c>
      <c r="V51" s="1163"/>
      <c r="W51" s="477" t="s">
        <v>284</v>
      </c>
      <c r="X51" s="469"/>
      <c r="Y51" s="713"/>
      <c r="Z51" s="517" t="s">
        <v>283</v>
      </c>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row>
    <row r="52" spans="1:50" s="3" customFormat="1" ht="26.1" customHeight="1" thickBot="1">
      <c r="A52" s="23"/>
      <c r="B52" s="1144"/>
      <c r="C52" s="911"/>
      <c r="D52" s="1246"/>
      <c r="E52" s="1238"/>
      <c r="F52" s="23"/>
      <c r="G52" s="1241">
        <v>1</v>
      </c>
      <c r="H52" s="1242"/>
      <c r="I52" s="482">
        <v>300000</v>
      </c>
      <c r="J52" s="483">
        <f>G52/100</f>
        <v>0.01</v>
      </c>
      <c r="K52" s="717">
        <f>J52*I52</f>
        <v>3000</v>
      </c>
      <c r="L52" s="517"/>
      <c r="M52" s="23"/>
      <c r="N52" s="1228">
        <v>5</v>
      </c>
      <c r="O52" s="1229"/>
      <c r="P52" s="479">
        <v>300000</v>
      </c>
      <c r="Q52" s="478">
        <f>N52/100</f>
        <v>0.05</v>
      </c>
      <c r="R52" s="716">
        <f>Q52*P52</f>
        <v>15000</v>
      </c>
      <c r="S52" s="517"/>
      <c r="T52" s="688"/>
      <c r="U52" s="1164">
        <v>3</v>
      </c>
      <c r="V52" s="1165"/>
      <c r="W52" s="480">
        <v>300000</v>
      </c>
      <c r="X52" s="481">
        <f>U52/100</f>
        <v>0.03</v>
      </c>
      <c r="Y52" s="718">
        <f>X52*W52</f>
        <v>9000</v>
      </c>
      <c r="Z52" s="517"/>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row>
    <row r="53" spans="1:50" s="3" customFormat="1" ht="33" customHeight="1" thickBot="1">
      <c r="A53" s="23"/>
      <c r="B53" s="1145"/>
      <c r="C53" s="1079"/>
      <c r="D53" s="1247"/>
      <c r="E53" s="519" t="s">
        <v>179</v>
      </c>
      <c r="F53" s="23"/>
      <c r="G53" s="1291" t="s">
        <v>285</v>
      </c>
      <c r="H53" s="1292"/>
      <c r="I53" s="1292"/>
      <c r="J53" s="1292"/>
      <c r="K53" s="1293"/>
      <c r="L53" s="518"/>
      <c r="M53" s="23"/>
      <c r="N53" s="1286" t="s">
        <v>285</v>
      </c>
      <c r="O53" s="1287"/>
      <c r="P53" s="1287"/>
      <c r="Q53" s="1287"/>
      <c r="R53" s="1288"/>
      <c r="S53" s="518"/>
      <c r="T53" s="688"/>
      <c r="U53" s="1286" t="s">
        <v>285</v>
      </c>
      <c r="V53" s="1287"/>
      <c r="W53" s="1287"/>
      <c r="X53" s="1287"/>
      <c r="Y53" s="1288"/>
      <c r="Z53" s="518"/>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row>
    <row r="54" spans="1:50" s="23" customFormat="1" ht="18.399999999999999" customHeight="1" thickTop="1" thickBot="1">
      <c r="D54" s="1236" t="s">
        <v>262</v>
      </c>
      <c r="E54" s="1236"/>
      <c r="G54" s="110"/>
      <c r="H54" s="110"/>
      <c r="I54" s="110"/>
      <c r="J54" s="110"/>
      <c r="K54" s="116" t="s">
        <v>255</v>
      </c>
      <c r="L54" s="18"/>
      <c r="N54" s="110"/>
      <c r="O54" s="110"/>
      <c r="P54" s="110"/>
      <c r="Q54" s="110"/>
      <c r="R54" s="116" t="s">
        <v>255</v>
      </c>
      <c r="S54" s="18"/>
      <c r="U54" s="110"/>
      <c r="V54" s="110"/>
      <c r="W54" s="110"/>
      <c r="X54" s="110"/>
      <c r="Y54" s="116" t="s">
        <v>255</v>
      </c>
      <c r="Z54" s="18"/>
    </row>
    <row r="55" spans="1:50" s="23" customFormat="1" ht="8.4499999999999993" customHeight="1" thickBot="1">
      <c r="D55" s="24"/>
      <c r="E55" s="24"/>
      <c r="J55" s="20"/>
      <c r="K55" s="110"/>
      <c r="L55" s="113"/>
      <c r="Q55" s="20"/>
      <c r="R55" s="110"/>
      <c r="S55" s="113"/>
      <c r="X55" s="20"/>
      <c r="Y55" s="110"/>
      <c r="Z55" s="113"/>
    </row>
    <row r="56" spans="1:50" s="150" customFormat="1" ht="28.5" customHeight="1" thickBot="1">
      <c r="D56" s="154"/>
      <c r="E56" s="829" t="s">
        <v>286</v>
      </c>
      <c r="F56" s="154"/>
      <c r="G56" s="705"/>
      <c r="H56" s="705"/>
      <c r="I56" s="705"/>
      <c r="J56" s="705"/>
      <c r="K56" s="151">
        <f>K16</f>
        <v>8475.6</v>
      </c>
      <c r="L56" s="152"/>
      <c r="M56" s="154"/>
      <c r="N56" s="705"/>
      <c r="O56" s="705"/>
      <c r="P56" s="705"/>
      <c r="Q56" s="705"/>
      <c r="R56" s="151">
        <f>R16</f>
        <v>26556.880000000001</v>
      </c>
      <c r="S56" s="152"/>
      <c r="T56" s="154"/>
      <c r="U56" s="705"/>
      <c r="V56" s="705"/>
      <c r="W56" s="705"/>
      <c r="X56" s="705"/>
      <c r="Y56" s="151">
        <f>Y16</f>
        <v>9040.64</v>
      </c>
      <c r="Z56" s="152"/>
    </row>
    <row r="57" spans="1:50" s="150" customFormat="1" ht="28.5" customHeight="1" thickBot="1">
      <c r="D57" s="1225" t="s">
        <v>287</v>
      </c>
      <c r="E57" s="1225"/>
      <c r="F57" s="154"/>
      <c r="G57" s="154"/>
      <c r="H57" s="154"/>
      <c r="I57" s="154"/>
      <c r="J57" s="821"/>
      <c r="K57" s="151">
        <f>K58-K56</f>
        <v>1251.4792826928006</v>
      </c>
      <c r="L57" s="706"/>
      <c r="M57" s="154"/>
      <c r="N57" s="154"/>
      <c r="O57" s="154"/>
      <c r="P57" s="154"/>
      <c r="Q57" s="821"/>
      <c r="R57" s="151">
        <f>R58-R56</f>
        <v>2851.1228011896965</v>
      </c>
      <c r="S57" s="706"/>
      <c r="T57" s="154"/>
      <c r="U57" s="154"/>
      <c r="V57" s="154"/>
      <c r="W57" s="154"/>
      <c r="X57" s="821"/>
      <c r="Y57" s="151">
        <f>Y58-Y56</f>
        <v>234.73495953600104</v>
      </c>
      <c r="Z57" s="153"/>
    </row>
    <row r="58" spans="1:50" s="150" customFormat="1" ht="28.5" customHeight="1" thickBot="1">
      <c r="D58" s="1225" t="s">
        <v>288</v>
      </c>
      <c r="E58" s="1225"/>
      <c r="F58" s="154"/>
      <c r="G58" s="154"/>
      <c r="H58" s="154"/>
      <c r="I58" s="154"/>
      <c r="J58" s="821"/>
      <c r="K58" s="151">
        <f>K37+K43+K29+K25</f>
        <v>9727.0792826928009</v>
      </c>
      <c r="L58" s="706"/>
      <c r="M58" s="154"/>
      <c r="N58" s="154"/>
      <c r="O58" s="154"/>
      <c r="P58" s="154"/>
      <c r="Q58" s="821"/>
      <c r="R58" s="151">
        <f>SUM(R37+R43+R29+R25)</f>
        <v>29408.002801189697</v>
      </c>
      <c r="S58" s="706"/>
      <c r="T58" s="154"/>
      <c r="U58" s="154"/>
      <c r="V58" s="154"/>
      <c r="W58" s="154"/>
      <c r="X58" s="821"/>
      <c r="Y58" s="151">
        <f>Y25+Y37</f>
        <v>9275.3749595360005</v>
      </c>
      <c r="Z58" s="153"/>
    </row>
    <row r="59" spans="1:50" s="23" customFormat="1" ht="15.75">
      <c r="D59" s="111"/>
      <c r="E59" s="111"/>
      <c r="F59" s="111"/>
      <c r="G59" s="707"/>
      <c r="H59" s="111"/>
      <c r="I59" s="111"/>
      <c r="J59" s="16"/>
      <c r="K59" s="708"/>
      <c r="L59" s="709"/>
      <c r="M59" s="111"/>
      <c r="N59" s="111"/>
      <c r="O59" s="111"/>
      <c r="P59" s="111"/>
      <c r="Q59" s="16"/>
      <c r="R59" s="708"/>
      <c r="S59" s="709"/>
      <c r="T59" s="111"/>
      <c r="U59" s="111"/>
      <c r="V59" s="111"/>
      <c r="W59" s="111"/>
      <c r="X59" s="16"/>
      <c r="Y59" s="708"/>
      <c r="Z59" s="107"/>
    </row>
    <row r="60" spans="1:50" s="23" customFormat="1" ht="15.75">
      <c r="J60" s="20"/>
      <c r="K60" s="106"/>
      <c r="L60" s="107"/>
      <c r="Q60" s="20"/>
      <c r="R60" s="106"/>
      <c r="S60" s="107"/>
      <c r="X60" s="20"/>
      <c r="Y60" s="106"/>
      <c r="Z60" s="107"/>
    </row>
    <row r="61" spans="1:50" s="23" customFormat="1" ht="15.75">
      <c r="J61" s="20"/>
      <c r="K61" s="106"/>
      <c r="L61" s="107"/>
      <c r="Q61" s="20"/>
      <c r="R61" s="106"/>
      <c r="S61" s="107"/>
      <c r="X61" s="20"/>
      <c r="Y61" s="106"/>
      <c r="Z61" s="107"/>
    </row>
    <row r="62" spans="1:50" s="23" customFormat="1" ht="15.75">
      <c r="J62" s="20"/>
      <c r="K62" s="106"/>
      <c r="L62" s="107"/>
      <c r="Q62" s="20"/>
      <c r="R62" s="106"/>
      <c r="S62" s="107"/>
      <c r="X62" s="20"/>
      <c r="Y62" s="106"/>
      <c r="Z62" s="107"/>
    </row>
    <row r="63" spans="1:50" s="23" customFormat="1" ht="15.75">
      <c r="J63" s="20"/>
      <c r="K63" s="106"/>
      <c r="L63" s="107"/>
      <c r="Q63" s="20"/>
      <c r="R63" s="106"/>
      <c r="S63" s="107"/>
      <c r="X63" s="20"/>
      <c r="Y63" s="106"/>
      <c r="Z63" s="107"/>
    </row>
    <row r="64" spans="1:50" s="290" customFormat="1">
      <c r="J64" s="291"/>
      <c r="K64" s="186"/>
      <c r="L64" s="187"/>
      <c r="Q64" s="291"/>
      <c r="R64" s="186"/>
      <c r="S64" s="187"/>
      <c r="X64" s="291"/>
      <c r="Y64" s="186"/>
      <c r="Z64" s="187"/>
    </row>
    <row r="65" spans="10:26" s="290" customFormat="1">
      <c r="J65" s="291"/>
      <c r="K65" s="186"/>
      <c r="L65" s="187"/>
      <c r="Q65" s="291"/>
      <c r="R65" s="186"/>
      <c r="S65" s="187"/>
      <c r="X65" s="291"/>
      <c r="Y65" s="186"/>
      <c r="Z65" s="187"/>
    </row>
    <row r="66" spans="10:26" s="290" customFormat="1">
      <c r="J66" s="291"/>
      <c r="K66" s="186"/>
      <c r="L66" s="187"/>
      <c r="Q66" s="291"/>
      <c r="R66" s="186"/>
      <c r="S66" s="187"/>
      <c r="X66" s="291"/>
      <c r="Y66" s="186"/>
      <c r="Z66" s="187"/>
    </row>
    <row r="67" spans="10:26" s="290" customFormat="1">
      <c r="J67" s="291"/>
      <c r="K67" s="186"/>
      <c r="L67" s="187"/>
      <c r="Q67" s="291"/>
      <c r="R67" s="186"/>
      <c r="S67" s="187"/>
      <c r="X67" s="291"/>
      <c r="Y67" s="186"/>
      <c r="Z67" s="187"/>
    </row>
    <row r="68" spans="10:26" s="290" customFormat="1">
      <c r="J68" s="291"/>
      <c r="K68" s="186"/>
      <c r="L68" s="187"/>
      <c r="Q68" s="291"/>
      <c r="R68" s="186"/>
      <c r="S68" s="187"/>
      <c r="X68" s="291"/>
      <c r="Y68" s="186"/>
      <c r="Z68" s="187"/>
    </row>
    <row r="69" spans="10:26" s="290" customFormat="1">
      <c r="J69" s="291"/>
      <c r="K69" s="186"/>
      <c r="L69" s="187"/>
      <c r="Q69" s="291"/>
      <c r="R69" s="186"/>
      <c r="S69" s="187"/>
      <c r="X69" s="291"/>
      <c r="Y69" s="186"/>
      <c r="Z69" s="187"/>
    </row>
    <row r="70" spans="10:26" s="290" customFormat="1">
      <c r="J70" s="291"/>
      <c r="K70" s="186"/>
      <c r="L70" s="187"/>
      <c r="Q70" s="291"/>
      <c r="R70" s="186"/>
      <c r="S70" s="187"/>
      <c r="X70" s="291"/>
      <c r="Y70" s="186"/>
      <c r="Z70" s="187"/>
    </row>
    <row r="71" spans="10:26" s="290" customFormat="1">
      <c r="J71" s="291"/>
      <c r="K71" s="186"/>
      <c r="L71" s="187"/>
      <c r="Q71" s="291"/>
      <c r="R71" s="186"/>
      <c r="S71" s="187"/>
      <c r="X71" s="291"/>
      <c r="Y71" s="186"/>
      <c r="Z71" s="187"/>
    </row>
    <row r="72" spans="10:26" s="290" customFormat="1">
      <c r="J72" s="291"/>
      <c r="K72" s="186"/>
      <c r="L72" s="187"/>
      <c r="Q72" s="291"/>
      <c r="R72" s="186"/>
      <c r="S72" s="187"/>
      <c r="X72" s="291"/>
      <c r="Y72" s="186"/>
      <c r="Z72" s="187"/>
    </row>
    <row r="73" spans="10:26" s="290" customFormat="1">
      <c r="J73" s="291"/>
      <c r="K73" s="186"/>
      <c r="L73" s="187"/>
      <c r="Q73" s="291"/>
      <c r="R73" s="186"/>
      <c r="S73" s="187"/>
      <c r="X73" s="291"/>
      <c r="Y73" s="186"/>
      <c r="Z73" s="187"/>
    </row>
    <row r="74" spans="10:26" s="290" customFormat="1">
      <c r="J74" s="291"/>
      <c r="K74" s="186"/>
      <c r="L74" s="187"/>
      <c r="Q74" s="291"/>
      <c r="R74" s="186"/>
      <c r="S74" s="187"/>
      <c r="X74" s="291"/>
      <c r="Y74" s="186"/>
      <c r="Z74" s="187"/>
    </row>
    <row r="75" spans="10:26" s="290" customFormat="1">
      <c r="J75" s="291"/>
      <c r="K75" s="186"/>
      <c r="L75" s="187"/>
      <c r="Q75" s="291"/>
      <c r="R75" s="186"/>
      <c r="S75" s="187"/>
      <c r="X75" s="291"/>
      <c r="Y75" s="186"/>
      <c r="Z75" s="187"/>
    </row>
    <row r="76" spans="10:26" s="290" customFormat="1">
      <c r="J76" s="291"/>
      <c r="K76" s="186"/>
      <c r="L76" s="187"/>
      <c r="Q76" s="291"/>
      <c r="R76" s="186"/>
      <c r="S76" s="187"/>
      <c r="X76" s="291"/>
      <c r="Y76" s="186"/>
      <c r="Z76" s="187"/>
    </row>
    <row r="77" spans="10:26" s="290" customFormat="1">
      <c r="J77" s="291"/>
      <c r="K77" s="186"/>
      <c r="L77" s="187"/>
      <c r="Q77" s="291"/>
      <c r="R77" s="186"/>
      <c r="S77" s="187"/>
      <c r="X77" s="291"/>
      <c r="Y77" s="186"/>
      <c r="Z77" s="187"/>
    </row>
    <row r="78" spans="10:26" s="290" customFormat="1">
      <c r="J78" s="291"/>
      <c r="K78" s="186"/>
      <c r="L78" s="187"/>
      <c r="Q78" s="291"/>
      <c r="R78" s="186"/>
      <c r="S78" s="187"/>
      <c r="X78" s="291"/>
      <c r="Y78" s="186"/>
      <c r="Z78" s="187"/>
    </row>
    <row r="79" spans="10:26" s="290" customFormat="1">
      <c r="J79" s="291"/>
      <c r="K79" s="186"/>
      <c r="L79" s="187"/>
      <c r="Q79" s="291"/>
      <c r="R79" s="186"/>
      <c r="S79" s="187"/>
      <c r="X79" s="291"/>
      <c r="Y79" s="186"/>
      <c r="Z79" s="187"/>
    </row>
    <row r="80" spans="10:26" s="290" customFormat="1">
      <c r="J80" s="291"/>
      <c r="K80" s="186"/>
      <c r="L80" s="187"/>
      <c r="Q80" s="291"/>
      <c r="R80" s="186"/>
      <c r="S80" s="187"/>
      <c r="X80" s="291"/>
      <c r="Y80" s="186"/>
      <c r="Z80" s="187"/>
    </row>
    <row r="81" spans="10:26" s="290" customFormat="1">
      <c r="J81" s="291"/>
      <c r="K81" s="186"/>
      <c r="L81" s="187"/>
      <c r="Q81" s="291"/>
      <c r="R81" s="186"/>
      <c r="S81" s="187"/>
      <c r="X81" s="291"/>
      <c r="Y81" s="186"/>
      <c r="Z81" s="187"/>
    </row>
    <row r="82" spans="10:26" s="290" customFormat="1">
      <c r="J82" s="291"/>
      <c r="K82" s="186"/>
      <c r="L82" s="187"/>
      <c r="Q82" s="291"/>
      <c r="R82" s="186"/>
      <c r="S82" s="187"/>
      <c r="X82" s="291"/>
      <c r="Y82" s="186"/>
      <c r="Z82" s="187"/>
    </row>
    <row r="83" spans="10:26" s="290" customFormat="1">
      <c r="J83" s="291"/>
      <c r="K83" s="186"/>
      <c r="L83" s="187"/>
      <c r="Q83" s="291"/>
      <c r="R83" s="186"/>
      <c r="S83" s="187"/>
      <c r="X83" s="291"/>
      <c r="Y83" s="186"/>
      <c r="Z83" s="187"/>
    </row>
    <row r="84" spans="10:26" s="290" customFormat="1">
      <c r="J84" s="291"/>
      <c r="K84" s="186"/>
      <c r="L84" s="187"/>
      <c r="Q84" s="291"/>
      <c r="R84" s="186"/>
      <c r="S84" s="187"/>
      <c r="X84" s="291"/>
      <c r="Y84" s="186"/>
      <c r="Z84" s="187"/>
    </row>
    <row r="85" spans="10:26" s="290" customFormat="1">
      <c r="J85" s="291"/>
      <c r="K85" s="186"/>
      <c r="L85" s="187"/>
      <c r="Q85" s="291"/>
      <c r="R85" s="186"/>
      <c r="S85" s="187"/>
      <c r="X85" s="291"/>
      <c r="Y85" s="186"/>
      <c r="Z85" s="187"/>
    </row>
    <row r="86" spans="10:26" s="290" customFormat="1">
      <c r="J86" s="291"/>
      <c r="K86" s="186"/>
      <c r="L86" s="187"/>
      <c r="Q86" s="291"/>
      <c r="R86" s="186"/>
      <c r="S86" s="187"/>
      <c r="X86" s="291"/>
      <c r="Y86" s="186"/>
      <c r="Z86" s="187"/>
    </row>
    <row r="87" spans="10:26" s="290" customFormat="1">
      <c r="J87" s="291"/>
      <c r="K87" s="186"/>
      <c r="L87" s="187"/>
      <c r="Q87" s="291"/>
      <c r="R87" s="186"/>
      <c r="S87" s="187"/>
      <c r="X87" s="291"/>
      <c r="Y87" s="186"/>
      <c r="Z87" s="187"/>
    </row>
    <row r="88" spans="10:26" s="290" customFormat="1">
      <c r="J88" s="291"/>
      <c r="K88" s="186"/>
      <c r="L88" s="187"/>
      <c r="Q88" s="291"/>
      <c r="R88" s="186"/>
      <c r="S88" s="187"/>
      <c r="X88" s="291"/>
      <c r="Y88" s="186"/>
      <c r="Z88" s="187"/>
    </row>
    <row r="89" spans="10:26" s="290" customFormat="1">
      <c r="J89" s="291"/>
      <c r="K89" s="186"/>
      <c r="L89" s="187"/>
      <c r="Q89" s="291"/>
      <c r="R89" s="186"/>
      <c r="S89" s="187"/>
      <c r="X89" s="291"/>
      <c r="Y89" s="186"/>
      <c r="Z89" s="187"/>
    </row>
    <row r="90" spans="10:26" s="290" customFormat="1">
      <c r="J90" s="291"/>
      <c r="K90" s="186"/>
      <c r="L90" s="187"/>
      <c r="Q90" s="291"/>
      <c r="R90" s="186"/>
      <c r="S90" s="187"/>
      <c r="X90" s="291"/>
      <c r="Y90" s="186"/>
      <c r="Z90" s="187"/>
    </row>
    <row r="91" spans="10:26" s="290" customFormat="1">
      <c r="J91" s="291"/>
      <c r="K91" s="186"/>
      <c r="L91" s="187"/>
      <c r="Q91" s="291"/>
      <c r="R91" s="186"/>
      <c r="S91" s="187"/>
      <c r="X91" s="291"/>
      <c r="Y91" s="186"/>
      <c r="Z91" s="187"/>
    </row>
    <row r="92" spans="10:26" s="290" customFormat="1">
      <c r="J92" s="291"/>
      <c r="K92" s="186"/>
      <c r="L92" s="187"/>
      <c r="Q92" s="291"/>
      <c r="R92" s="186"/>
      <c r="S92" s="187"/>
      <c r="X92" s="291"/>
      <c r="Y92" s="186"/>
      <c r="Z92" s="187"/>
    </row>
    <row r="93" spans="10:26" s="290" customFormat="1">
      <c r="J93" s="291"/>
      <c r="K93" s="186"/>
      <c r="L93" s="187"/>
      <c r="Q93" s="291"/>
      <c r="R93" s="186"/>
      <c r="S93" s="187"/>
      <c r="X93" s="291"/>
      <c r="Y93" s="186"/>
      <c r="Z93" s="187"/>
    </row>
    <row r="94" spans="10:26" s="290" customFormat="1">
      <c r="J94" s="291"/>
      <c r="K94" s="186"/>
      <c r="L94" s="187"/>
      <c r="Q94" s="291"/>
      <c r="R94" s="186"/>
      <c r="S94" s="187"/>
      <c r="X94" s="291"/>
      <c r="Y94" s="186"/>
      <c r="Z94" s="187"/>
    </row>
    <row r="95" spans="10:26" s="290" customFormat="1">
      <c r="J95" s="291"/>
      <c r="K95" s="186"/>
      <c r="L95" s="187"/>
      <c r="Q95" s="291"/>
      <c r="R95" s="186"/>
      <c r="S95" s="187"/>
      <c r="X95" s="291"/>
      <c r="Y95" s="186"/>
      <c r="Z95" s="187"/>
    </row>
    <row r="96" spans="10:26" s="290" customFormat="1">
      <c r="J96" s="291"/>
      <c r="K96" s="186"/>
      <c r="L96" s="187"/>
      <c r="Q96" s="291"/>
      <c r="R96" s="186"/>
      <c r="S96" s="187"/>
      <c r="X96" s="291"/>
      <c r="Y96" s="186"/>
      <c r="Z96" s="187"/>
    </row>
    <row r="97" spans="10:26" s="290" customFormat="1">
      <c r="J97" s="291"/>
      <c r="K97" s="186"/>
      <c r="L97" s="187"/>
      <c r="Q97" s="291"/>
      <c r="R97" s="186"/>
      <c r="S97" s="187"/>
      <c r="X97" s="291"/>
      <c r="Y97" s="186"/>
      <c r="Z97" s="187"/>
    </row>
    <row r="98" spans="10:26" s="290" customFormat="1">
      <c r="J98" s="291"/>
      <c r="K98" s="186"/>
      <c r="L98" s="187"/>
      <c r="Q98" s="291"/>
      <c r="R98" s="186"/>
      <c r="S98" s="187"/>
      <c r="X98" s="291"/>
      <c r="Y98" s="186"/>
      <c r="Z98" s="187"/>
    </row>
    <row r="99" spans="10:26" s="290" customFormat="1">
      <c r="J99" s="291"/>
      <c r="K99" s="186"/>
      <c r="L99" s="187"/>
      <c r="Q99" s="291"/>
      <c r="R99" s="186"/>
      <c r="S99" s="187"/>
      <c r="X99" s="291"/>
      <c r="Y99" s="186"/>
      <c r="Z99" s="187"/>
    </row>
    <row r="100" spans="10:26" s="290" customFormat="1">
      <c r="J100" s="291"/>
      <c r="K100" s="186"/>
      <c r="L100" s="187"/>
      <c r="Q100" s="291"/>
      <c r="R100" s="186"/>
      <c r="S100" s="187"/>
      <c r="X100" s="291"/>
      <c r="Y100" s="186"/>
      <c r="Z100" s="187"/>
    </row>
    <row r="101" spans="10:26" s="290" customFormat="1">
      <c r="J101" s="291"/>
      <c r="K101" s="186"/>
      <c r="L101" s="187"/>
      <c r="Q101" s="291"/>
      <c r="R101" s="186"/>
      <c r="S101" s="187"/>
      <c r="X101" s="291"/>
      <c r="Y101" s="186"/>
      <c r="Z101" s="187"/>
    </row>
    <row r="102" spans="10:26" s="290" customFormat="1">
      <c r="J102" s="291"/>
      <c r="K102" s="186"/>
      <c r="L102" s="187"/>
      <c r="Q102" s="291"/>
      <c r="R102" s="186"/>
      <c r="S102" s="187"/>
      <c r="X102" s="291"/>
      <c r="Y102" s="186"/>
      <c r="Z102" s="187"/>
    </row>
    <row r="103" spans="10:26" s="290" customFormat="1">
      <c r="J103" s="291"/>
      <c r="K103" s="186"/>
      <c r="L103" s="187"/>
      <c r="Q103" s="291"/>
      <c r="R103" s="186"/>
      <c r="S103" s="187"/>
      <c r="X103" s="291"/>
      <c r="Y103" s="186"/>
      <c r="Z103" s="187"/>
    </row>
    <row r="104" spans="10:26" s="290" customFormat="1">
      <c r="J104" s="291"/>
      <c r="K104" s="186"/>
      <c r="L104" s="187"/>
      <c r="Q104" s="291"/>
      <c r="R104" s="186"/>
      <c r="S104" s="187"/>
      <c r="X104" s="291"/>
      <c r="Y104" s="186"/>
      <c r="Z104" s="187"/>
    </row>
    <row r="105" spans="10:26" s="290" customFormat="1">
      <c r="J105" s="291"/>
      <c r="K105" s="186"/>
      <c r="L105" s="187"/>
      <c r="Q105" s="291"/>
      <c r="R105" s="186"/>
      <c r="S105" s="187"/>
      <c r="X105" s="291"/>
      <c r="Y105" s="186"/>
      <c r="Z105" s="187"/>
    </row>
    <row r="106" spans="10:26" s="290" customFormat="1">
      <c r="J106" s="291"/>
      <c r="K106" s="186"/>
      <c r="L106" s="187"/>
      <c r="Q106" s="291"/>
      <c r="R106" s="186"/>
      <c r="S106" s="187"/>
      <c r="X106" s="291"/>
      <c r="Y106" s="186"/>
      <c r="Z106" s="187"/>
    </row>
    <row r="107" spans="10:26" s="290" customFormat="1">
      <c r="J107" s="291"/>
      <c r="K107" s="186"/>
      <c r="L107" s="187"/>
      <c r="Q107" s="291"/>
      <c r="R107" s="186"/>
      <c r="S107" s="187"/>
      <c r="X107" s="291"/>
      <c r="Y107" s="186"/>
      <c r="Z107" s="187"/>
    </row>
    <row r="108" spans="10:26" s="290" customFormat="1">
      <c r="J108" s="291"/>
      <c r="K108" s="186"/>
      <c r="L108" s="187"/>
      <c r="Q108" s="291"/>
      <c r="R108" s="186"/>
      <c r="S108" s="187"/>
      <c r="X108" s="291"/>
      <c r="Y108" s="186"/>
      <c r="Z108" s="187"/>
    </row>
    <row r="109" spans="10:26" s="290" customFormat="1">
      <c r="J109" s="291"/>
      <c r="K109" s="186"/>
      <c r="L109" s="187"/>
      <c r="Q109" s="291"/>
      <c r="R109" s="186"/>
      <c r="S109" s="187"/>
      <c r="X109" s="291"/>
      <c r="Y109" s="186"/>
      <c r="Z109" s="187"/>
    </row>
    <row r="110" spans="10:26" s="290" customFormat="1">
      <c r="J110" s="291"/>
      <c r="K110" s="186"/>
      <c r="L110" s="187"/>
      <c r="Q110" s="291"/>
      <c r="R110" s="186"/>
      <c r="S110" s="187"/>
      <c r="X110" s="291"/>
      <c r="Y110" s="186"/>
      <c r="Z110" s="187"/>
    </row>
    <row r="111" spans="10:26" s="290" customFormat="1">
      <c r="J111" s="291"/>
      <c r="K111" s="186"/>
      <c r="L111" s="187"/>
      <c r="Q111" s="291"/>
      <c r="R111" s="186"/>
      <c r="S111" s="187"/>
      <c r="X111" s="291"/>
      <c r="Y111" s="186"/>
      <c r="Z111" s="187"/>
    </row>
    <row r="112" spans="10:26" s="290" customFormat="1">
      <c r="J112" s="291"/>
      <c r="K112" s="186"/>
      <c r="L112" s="187"/>
      <c r="Q112" s="291"/>
      <c r="R112" s="186"/>
      <c r="S112" s="187"/>
      <c r="X112" s="291"/>
      <c r="Y112" s="186"/>
      <c r="Z112" s="187"/>
    </row>
    <row r="113" spans="10:26" s="290" customFormat="1">
      <c r="J113" s="291"/>
      <c r="K113" s="186"/>
      <c r="L113" s="187"/>
      <c r="Q113" s="291"/>
      <c r="R113" s="186"/>
      <c r="S113" s="187"/>
      <c r="X113" s="291"/>
      <c r="Y113" s="186"/>
      <c r="Z113" s="187"/>
    </row>
    <row r="114" spans="10:26" s="290" customFormat="1">
      <c r="J114" s="291"/>
      <c r="K114" s="186"/>
      <c r="L114" s="187"/>
      <c r="Q114" s="291"/>
      <c r="R114" s="186"/>
      <c r="S114" s="187"/>
      <c r="X114" s="291"/>
      <c r="Y114" s="186"/>
      <c r="Z114" s="187"/>
    </row>
    <row r="115" spans="10:26" s="290" customFormat="1">
      <c r="J115" s="291"/>
      <c r="K115" s="186"/>
      <c r="L115" s="187"/>
      <c r="Q115" s="291"/>
      <c r="R115" s="186"/>
      <c r="S115" s="187"/>
      <c r="X115" s="291"/>
      <c r="Y115" s="186"/>
      <c r="Z115" s="187"/>
    </row>
    <row r="116" spans="10:26" s="290" customFormat="1">
      <c r="J116" s="291"/>
      <c r="K116" s="186"/>
      <c r="L116" s="187"/>
      <c r="Q116" s="291"/>
      <c r="R116" s="186"/>
      <c r="S116" s="187"/>
      <c r="X116" s="291"/>
      <c r="Y116" s="186"/>
      <c r="Z116" s="187"/>
    </row>
    <row r="117" spans="10:26" s="290" customFormat="1">
      <c r="J117" s="291"/>
      <c r="K117" s="186"/>
      <c r="L117" s="187"/>
      <c r="Q117" s="291"/>
      <c r="R117" s="186"/>
      <c r="S117" s="187"/>
      <c r="X117" s="291"/>
      <c r="Y117" s="186"/>
      <c r="Z117" s="187"/>
    </row>
    <row r="118" spans="10:26" s="290" customFormat="1">
      <c r="J118" s="291"/>
      <c r="K118" s="186"/>
      <c r="L118" s="187"/>
      <c r="Q118" s="291"/>
      <c r="R118" s="186"/>
      <c r="S118" s="187"/>
      <c r="X118" s="291"/>
      <c r="Y118" s="186"/>
      <c r="Z118" s="187"/>
    </row>
    <row r="119" spans="10:26" s="290" customFormat="1">
      <c r="J119" s="291"/>
      <c r="K119" s="186"/>
      <c r="L119" s="187"/>
      <c r="Q119" s="291"/>
      <c r="R119" s="186"/>
      <c r="S119" s="187"/>
      <c r="X119" s="291"/>
      <c r="Y119" s="186"/>
      <c r="Z119" s="187"/>
    </row>
    <row r="120" spans="10:26" s="290" customFormat="1">
      <c r="J120" s="291"/>
      <c r="K120" s="186"/>
      <c r="L120" s="187"/>
      <c r="Q120" s="291"/>
      <c r="R120" s="186"/>
      <c r="S120" s="187"/>
      <c r="X120" s="291"/>
      <c r="Y120" s="186"/>
      <c r="Z120" s="187"/>
    </row>
    <row r="121" spans="10:26" s="290" customFormat="1">
      <c r="J121" s="291"/>
      <c r="K121" s="186"/>
      <c r="L121" s="187"/>
      <c r="Q121" s="291"/>
      <c r="R121" s="186"/>
      <c r="S121" s="187"/>
      <c r="X121" s="291"/>
      <c r="Y121" s="186"/>
      <c r="Z121" s="187"/>
    </row>
    <row r="122" spans="10:26" s="290" customFormat="1">
      <c r="J122" s="291"/>
      <c r="K122" s="186"/>
      <c r="L122" s="187"/>
      <c r="Q122" s="291"/>
      <c r="R122" s="186"/>
      <c r="S122" s="187"/>
      <c r="X122" s="291"/>
      <c r="Y122" s="186"/>
      <c r="Z122" s="187"/>
    </row>
    <row r="123" spans="10:26" s="290" customFormat="1">
      <c r="J123" s="291"/>
      <c r="K123" s="186"/>
      <c r="L123" s="187"/>
      <c r="Q123" s="291"/>
      <c r="R123" s="186"/>
      <c r="S123" s="187"/>
      <c r="X123" s="291"/>
      <c r="Y123" s="186"/>
      <c r="Z123" s="187"/>
    </row>
    <row r="124" spans="10:26" s="290" customFormat="1">
      <c r="J124" s="291"/>
      <c r="K124" s="186"/>
      <c r="L124" s="187"/>
      <c r="Q124" s="291"/>
      <c r="R124" s="186"/>
      <c r="S124" s="187"/>
      <c r="X124" s="291"/>
      <c r="Y124" s="186"/>
      <c r="Z124" s="187"/>
    </row>
    <row r="125" spans="10:26" s="290" customFormat="1">
      <c r="J125" s="291"/>
      <c r="K125" s="186"/>
      <c r="L125" s="187"/>
      <c r="Q125" s="291"/>
      <c r="R125" s="186"/>
      <c r="S125" s="187"/>
      <c r="X125" s="291"/>
      <c r="Y125" s="186"/>
      <c r="Z125" s="187"/>
    </row>
    <row r="126" spans="10:26" s="290" customFormat="1">
      <c r="J126" s="291"/>
      <c r="K126" s="186"/>
      <c r="L126" s="187"/>
      <c r="Q126" s="291"/>
      <c r="R126" s="186"/>
      <c r="S126" s="187"/>
      <c r="X126" s="291"/>
      <c r="Y126" s="186"/>
      <c r="Z126" s="187"/>
    </row>
    <row r="127" spans="10:26" s="290" customFormat="1">
      <c r="J127" s="291"/>
      <c r="K127" s="186"/>
      <c r="L127" s="187"/>
      <c r="Q127" s="291"/>
      <c r="R127" s="186"/>
      <c r="S127" s="187"/>
      <c r="X127" s="291"/>
      <c r="Y127" s="186"/>
      <c r="Z127" s="187"/>
    </row>
    <row r="128" spans="10:26" s="290" customFormat="1">
      <c r="J128" s="291"/>
      <c r="K128" s="186"/>
      <c r="L128" s="187"/>
      <c r="Q128" s="291"/>
      <c r="R128" s="186"/>
      <c r="S128" s="187"/>
      <c r="X128" s="291"/>
      <c r="Y128" s="186"/>
      <c r="Z128" s="187"/>
    </row>
    <row r="129" spans="10:26" s="290" customFormat="1">
      <c r="J129" s="291"/>
      <c r="K129" s="186"/>
      <c r="L129" s="187"/>
      <c r="Q129" s="291"/>
      <c r="R129" s="186"/>
      <c r="S129" s="187"/>
      <c r="X129" s="291"/>
      <c r="Y129" s="186"/>
      <c r="Z129" s="187"/>
    </row>
    <row r="130" spans="10:26" s="290" customFormat="1">
      <c r="J130" s="291"/>
      <c r="K130" s="186"/>
      <c r="L130" s="187"/>
      <c r="Q130" s="291"/>
      <c r="R130" s="186"/>
      <c r="S130" s="187"/>
      <c r="X130" s="291"/>
      <c r="Y130" s="186"/>
      <c r="Z130" s="187"/>
    </row>
    <row r="131" spans="10:26" s="290" customFormat="1">
      <c r="J131" s="291"/>
      <c r="K131" s="186"/>
      <c r="L131" s="187"/>
      <c r="Q131" s="291"/>
      <c r="R131" s="186"/>
      <c r="S131" s="187"/>
      <c r="X131" s="291"/>
      <c r="Y131" s="186"/>
      <c r="Z131" s="187"/>
    </row>
    <row r="132" spans="10:26" s="290" customFormat="1">
      <c r="J132" s="291"/>
      <c r="K132" s="186"/>
      <c r="L132" s="187"/>
      <c r="Q132" s="291"/>
      <c r="R132" s="186"/>
      <c r="S132" s="187"/>
      <c r="X132" s="291"/>
      <c r="Y132" s="186"/>
      <c r="Z132" s="187"/>
    </row>
    <row r="133" spans="10:26" s="290" customFormat="1">
      <c r="J133" s="291"/>
      <c r="K133" s="186"/>
      <c r="L133" s="187"/>
      <c r="Q133" s="291"/>
      <c r="R133" s="186"/>
      <c r="S133" s="187"/>
      <c r="X133" s="291"/>
      <c r="Y133" s="186"/>
      <c r="Z133" s="187"/>
    </row>
    <row r="134" spans="10:26" s="290" customFormat="1">
      <c r="J134" s="291"/>
      <c r="K134" s="186"/>
      <c r="L134" s="187"/>
      <c r="Q134" s="291"/>
      <c r="R134" s="186"/>
      <c r="S134" s="187"/>
      <c r="X134" s="291"/>
      <c r="Y134" s="186"/>
      <c r="Z134" s="187"/>
    </row>
    <row r="135" spans="10:26" s="290" customFormat="1">
      <c r="J135" s="291"/>
      <c r="K135" s="186"/>
      <c r="L135" s="187"/>
      <c r="Q135" s="291"/>
      <c r="R135" s="186"/>
      <c r="S135" s="187"/>
      <c r="X135" s="291"/>
      <c r="Y135" s="186"/>
      <c r="Z135" s="187"/>
    </row>
    <row r="136" spans="10:26" s="290" customFormat="1">
      <c r="J136" s="291"/>
      <c r="K136" s="186"/>
      <c r="L136" s="187"/>
      <c r="Q136" s="291"/>
      <c r="R136" s="186"/>
      <c r="S136" s="187"/>
      <c r="X136" s="291"/>
      <c r="Y136" s="186"/>
      <c r="Z136" s="187"/>
    </row>
    <row r="137" spans="10:26" s="290" customFormat="1">
      <c r="J137" s="291"/>
      <c r="K137" s="186"/>
      <c r="L137" s="187"/>
      <c r="Q137" s="291"/>
      <c r="R137" s="186"/>
      <c r="S137" s="187"/>
      <c r="X137" s="291"/>
      <c r="Y137" s="186"/>
      <c r="Z137" s="187"/>
    </row>
    <row r="138" spans="10:26" s="290" customFormat="1">
      <c r="J138" s="291"/>
      <c r="K138" s="186"/>
      <c r="L138" s="187"/>
      <c r="Q138" s="291"/>
      <c r="R138" s="186"/>
      <c r="S138" s="187"/>
      <c r="X138" s="291"/>
      <c r="Y138" s="186"/>
      <c r="Z138" s="187"/>
    </row>
    <row r="139" spans="10:26" s="290" customFormat="1">
      <c r="J139" s="291"/>
      <c r="K139" s="186"/>
      <c r="L139" s="187"/>
      <c r="Q139" s="291"/>
      <c r="R139" s="186"/>
      <c r="S139" s="187"/>
      <c r="X139" s="291"/>
      <c r="Y139" s="186"/>
      <c r="Z139" s="187"/>
    </row>
    <row r="140" spans="10:26" s="290" customFormat="1">
      <c r="J140" s="291"/>
      <c r="K140" s="186"/>
      <c r="L140" s="187"/>
      <c r="Q140" s="291"/>
      <c r="R140" s="186"/>
      <c r="S140" s="187"/>
      <c r="X140" s="291"/>
      <c r="Y140" s="186"/>
      <c r="Z140" s="187"/>
    </row>
    <row r="141" spans="10:26" s="290" customFormat="1">
      <c r="J141" s="291"/>
      <c r="K141" s="186"/>
      <c r="L141" s="187"/>
      <c r="Q141" s="291"/>
      <c r="R141" s="186"/>
      <c r="S141" s="187"/>
      <c r="X141" s="291"/>
      <c r="Y141" s="186"/>
      <c r="Z141" s="187"/>
    </row>
    <row r="142" spans="10:26" s="290" customFormat="1">
      <c r="J142" s="291"/>
      <c r="K142" s="186"/>
      <c r="L142" s="187"/>
      <c r="Q142" s="291"/>
      <c r="R142" s="186"/>
      <c r="S142" s="187"/>
      <c r="X142" s="291"/>
      <c r="Y142" s="186"/>
      <c r="Z142" s="187"/>
    </row>
    <row r="143" spans="10:26" s="290" customFormat="1">
      <c r="J143" s="291"/>
      <c r="K143" s="186"/>
      <c r="L143" s="187"/>
      <c r="Q143" s="291"/>
      <c r="R143" s="186"/>
      <c r="S143" s="187"/>
      <c r="X143" s="291"/>
      <c r="Y143" s="186"/>
      <c r="Z143" s="187"/>
    </row>
    <row r="144" spans="10:26" s="290" customFormat="1">
      <c r="J144" s="291"/>
      <c r="K144" s="186"/>
      <c r="L144" s="187"/>
      <c r="Q144" s="291"/>
      <c r="R144" s="186"/>
      <c r="S144" s="187"/>
      <c r="X144" s="291"/>
      <c r="Y144" s="186"/>
      <c r="Z144" s="187"/>
    </row>
    <row r="145" spans="10:26" s="290" customFormat="1">
      <c r="J145" s="291"/>
      <c r="K145" s="186"/>
      <c r="L145" s="187"/>
      <c r="Q145" s="291"/>
      <c r="R145" s="186"/>
      <c r="S145" s="187"/>
      <c r="X145" s="291"/>
      <c r="Y145" s="186"/>
      <c r="Z145" s="187"/>
    </row>
    <row r="146" spans="10:26" s="290" customFormat="1">
      <c r="J146" s="291"/>
      <c r="K146" s="186"/>
      <c r="L146" s="187"/>
      <c r="Q146" s="291"/>
      <c r="R146" s="186"/>
      <c r="S146" s="187"/>
      <c r="X146" s="291"/>
      <c r="Y146" s="186"/>
      <c r="Z146" s="187"/>
    </row>
    <row r="147" spans="10:26" s="290" customFormat="1">
      <c r="J147" s="291"/>
      <c r="K147" s="186"/>
      <c r="L147" s="187"/>
      <c r="Q147" s="291"/>
      <c r="R147" s="186"/>
      <c r="S147" s="187"/>
      <c r="X147" s="291"/>
      <c r="Y147" s="186"/>
      <c r="Z147" s="187"/>
    </row>
    <row r="148" spans="10:26" s="290" customFormat="1">
      <c r="J148" s="291"/>
      <c r="K148" s="186"/>
      <c r="L148" s="187"/>
      <c r="Q148" s="291"/>
      <c r="R148" s="186"/>
      <c r="S148" s="187"/>
      <c r="X148" s="291"/>
      <c r="Y148" s="186"/>
      <c r="Z148" s="187"/>
    </row>
    <row r="149" spans="10:26" s="290" customFormat="1">
      <c r="J149" s="291"/>
      <c r="K149" s="186"/>
      <c r="L149" s="187"/>
      <c r="Q149" s="291"/>
      <c r="R149" s="186"/>
      <c r="S149" s="187"/>
      <c r="X149" s="291"/>
      <c r="Y149" s="186"/>
      <c r="Z149" s="187"/>
    </row>
    <row r="150" spans="10:26" s="290" customFormat="1">
      <c r="J150" s="291"/>
      <c r="K150" s="186"/>
      <c r="L150" s="187"/>
      <c r="Q150" s="291"/>
      <c r="R150" s="186"/>
      <c r="S150" s="187"/>
      <c r="X150" s="291"/>
      <c r="Y150" s="186"/>
      <c r="Z150" s="187"/>
    </row>
    <row r="151" spans="10:26" s="290" customFormat="1">
      <c r="J151" s="291"/>
      <c r="K151" s="186"/>
      <c r="L151" s="187"/>
      <c r="Q151" s="291"/>
      <c r="R151" s="186"/>
      <c r="S151" s="187"/>
      <c r="X151" s="291"/>
      <c r="Y151" s="186"/>
      <c r="Z151" s="187"/>
    </row>
    <row r="152" spans="10:26" s="290" customFormat="1">
      <c r="J152" s="291"/>
      <c r="K152" s="186"/>
      <c r="L152" s="187"/>
      <c r="Q152" s="291"/>
      <c r="R152" s="186"/>
      <c r="S152" s="187"/>
      <c r="X152" s="291"/>
      <c r="Y152" s="186"/>
      <c r="Z152" s="187"/>
    </row>
    <row r="153" spans="10:26" s="290" customFormat="1">
      <c r="J153" s="291"/>
      <c r="K153" s="186"/>
      <c r="L153" s="187"/>
      <c r="Q153" s="291"/>
      <c r="R153" s="186"/>
      <c r="S153" s="187"/>
      <c r="X153" s="291"/>
      <c r="Y153" s="186"/>
      <c r="Z153" s="187"/>
    </row>
    <row r="154" spans="10:26" s="290" customFormat="1">
      <c r="J154" s="291"/>
      <c r="K154" s="186"/>
      <c r="L154" s="187"/>
      <c r="Q154" s="291"/>
      <c r="R154" s="186"/>
      <c r="S154" s="187"/>
      <c r="X154" s="291"/>
      <c r="Y154" s="186"/>
      <c r="Z154" s="187"/>
    </row>
    <row r="155" spans="10:26" s="290" customFormat="1">
      <c r="J155" s="291"/>
      <c r="K155" s="186"/>
      <c r="L155" s="187"/>
      <c r="Q155" s="291"/>
      <c r="R155" s="186"/>
      <c r="S155" s="187"/>
      <c r="X155" s="291"/>
      <c r="Y155" s="186"/>
      <c r="Z155" s="187"/>
    </row>
    <row r="156" spans="10:26" s="290" customFormat="1">
      <c r="J156" s="291"/>
      <c r="K156" s="186"/>
      <c r="L156" s="187"/>
      <c r="Q156" s="291"/>
      <c r="R156" s="186"/>
      <c r="S156" s="187"/>
      <c r="X156" s="291"/>
      <c r="Y156" s="186"/>
      <c r="Z156" s="187"/>
    </row>
    <row r="157" spans="10:26" s="290" customFormat="1">
      <c r="J157" s="291"/>
      <c r="K157" s="186"/>
      <c r="L157" s="187"/>
      <c r="Q157" s="291"/>
      <c r="R157" s="186"/>
      <c r="S157" s="187"/>
      <c r="X157" s="291"/>
      <c r="Y157" s="186"/>
      <c r="Z157" s="187"/>
    </row>
    <row r="158" spans="10:26" s="290" customFormat="1">
      <c r="J158" s="291"/>
      <c r="K158" s="186"/>
      <c r="L158" s="187"/>
      <c r="Q158" s="291"/>
      <c r="R158" s="186"/>
      <c r="S158" s="187"/>
      <c r="X158" s="291"/>
      <c r="Y158" s="186"/>
      <c r="Z158" s="187"/>
    </row>
    <row r="159" spans="10:26" s="290" customFormat="1">
      <c r="J159" s="291"/>
      <c r="K159" s="186"/>
      <c r="L159" s="187"/>
      <c r="Q159" s="291"/>
      <c r="R159" s="186"/>
      <c r="S159" s="187"/>
      <c r="X159" s="291"/>
      <c r="Y159" s="186"/>
      <c r="Z159" s="187"/>
    </row>
    <row r="160" spans="10:26" s="290" customFormat="1">
      <c r="J160" s="291"/>
      <c r="K160" s="186"/>
      <c r="L160" s="187"/>
      <c r="Q160" s="291"/>
      <c r="R160" s="186"/>
      <c r="S160" s="187"/>
      <c r="X160" s="291"/>
      <c r="Y160" s="186"/>
      <c r="Z160" s="187"/>
    </row>
    <row r="161" spans="10:26" s="290" customFormat="1">
      <c r="J161" s="291"/>
      <c r="K161" s="186"/>
      <c r="L161" s="187"/>
      <c r="Q161" s="291"/>
      <c r="R161" s="186"/>
      <c r="S161" s="187"/>
      <c r="X161" s="291"/>
      <c r="Y161" s="186"/>
      <c r="Z161" s="187"/>
    </row>
    <row r="162" spans="10:26" s="290" customFormat="1">
      <c r="J162" s="291"/>
      <c r="K162" s="186"/>
      <c r="L162" s="187"/>
      <c r="Q162" s="291"/>
      <c r="R162" s="186"/>
      <c r="S162" s="187"/>
      <c r="X162" s="291"/>
      <c r="Y162" s="186"/>
      <c r="Z162" s="187"/>
    </row>
    <row r="163" spans="10:26" s="290" customFormat="1">
      <c r="J163" s="291"/>
      <c r="K163" s="186"/>
      <c r="L163" s="187"/>
      <c r="Q163" s="291"/>
      <c r="R163" s="186"/>
      <c r="S163" s="187"/>
      <c r="X163" s="291"/>
      <c r="Y163" s="186"/>
      <c r="Z163" s="187"/>
    </row>
    <row r="164" spans="10:26" s="290" customFormat="1">
      <c r="J164" s="291"/>
      <c r="K164" s="186"/>
      <c r="L164" s="187"/>
      <c r="Q164" s="291"/>
      <c r="R164" s="186"/>
      <c r="S164" s="187"/>
      <c r="X164" s="291"/>
      <c r="Y164" s="186"/>
      <c r="Z164" s="187"/>
    </row>
    <row r="165" spans="10:26" s="290" customFormat="1">
      <c r="J165" s="291"/>
      <c r="K165" s="186"/>
      <c r="L165" s="187"/>
      <c r="Q165" s="291"/>
      <c r="R165" s="186"/>
      <c r="S165" s="187"/>
      <c r="X165" s="291"/>
      <c r="Y165" s="186"/>
      <c r="Z165" s="187"/>
    </row>
    <row r="166" spans="10:26" s="290" customFormat="1">
      <c r="J166" s="291"/>
      <c r="K166" s="186"/>
      <c r="L166" s="187"/>
      <c r="Q166" s="291"/>
      <c r="R166" s="186"/>
      <c r="S166" s="187"/>
      <c r="X166" s="291"/>
      <c r="Y166" s="186"/>
      <c r="Z166" s="187"/>
    </row>
  </sheetData>
  <mergeCells count="153">
    <mergeCell ref="N53:R53"/>
    <mergeCell ref="U53:Y53"/>
    <mergeCell ref="C51:C53"/>
    <mergeCell ref="A1:Z1"/>
    <mergeCell ref="C32:C36"/>
    <mergeCell ref="O7:P7"/>
    <mergeCell ref="H7:I7"/>
    <mergeCell ref="V7:W7"/>
    <mergeCell ref="G53:K53"/>
    <mergeCell ref="G5:L5"/>
    <mergeCell ref="N5:S5"/>
    <mergeCell ref="H8:I8"/>
    <mergeCell ref="H9:I9"/>
    <mergeCell ref="O9:P9"/>
    <mergeCell ref="V9:W9"/>
    <mergeCell ref="J45:J46"/>
    <mergeCell ref="K45:K46"/>
    <mergeCell ref="Q45:Q46"/>
    <mergeCell ref="R45:R46"/>
    <mergeCell ref="U16:V17"/>
    <mergeCell ref="Q19:Q20"/>
    <mergeCell ref="R19:R20"/>
    <mergeCell ref="J16:J17"/>
    <mergeCell ref="Z39:Z42"/>
    <mergeCell ref="D25:E25"/>
    <mergeCell ref="X27:X28"/>
    <mergeCell ref="U28:V28"/>
    <mergeCell ref="X19:X20"/>
    <mergeCell ref="Y19:Y20"/>
    <mergeCell ref="U21:V21"/>
    <mergeCell ref="U23:V23"/>
    <mergeCell ref="W35:W36"/>
    <mergeCell ref="Q34:Q36"/>
    <mergeCell ref="S32:S36"/>
    <mergeCell ref="N23:O23"/>
    <mergeCell ref="N27:O27"/>
    <mergeCell ref="S27:S28"/>
    <mergeCell ref="D16:D24"/>
    <mergeCell ref="K35:K36"/>
    <mergeCell ref="S21:S24"/>
    <mergeCell ref="D32:E33"/>
    <mergeCell ref="Q21:Q24"/>
    <mergeCell ref="R21:R24"/>
    <mergeCell ref="X21:X24"/>
    <mergeCell ref="U32:V32"/>
    <mergeCell ref="Y16:Y17"/>
    <mergeCell ref="S18:S20"/>
    <mergeCell ref="U19:V20"/>
    <mergeCell ref="D58:E58"/>
    <mergeCell ref="J27:J28"/>
    <mergeCell ref="N52:O52"/>
    <mergeCell ref="N51:O51"/>
    <mergeCell ref="N33:O33"/>
    <mergeCell ref="N28:O28"/>
    <mergeCell ref="N35:O36"/>
    <mergeCell ref="D57:E57"/>
    <mergeCell ref="D37:E37"/>
    <mergeCell ref="L40:L42"/>
    <mergeCell ref="D43:E43"/>
    <mergeCell ref="D29:E29"/>
    <mergeCell ref="E51:E52"/>
    <mergeCell ref="G51:H51"/>
    <mergeCell ref="G52:H52"/>
    <mergeCell ref="D49:E49"/>
    <mergeCell ref="G45:H45"/>
    <mergeCell ref="D51:D53"/>
    <mergeCell ref="D54:E54"/>
    <mergeCell ref="D45:E46"/>
    <mergeCell ref="D48:E48"/>
    <mergeCell ref="G32:H32"/>
    <mergeCell ref="L32:L36"/>
    <mergeCell ref="G28:H28"/>
    <mergeCell ref="Z32:Z36"/>
    <mergeCell ref="U33:V33"/>
    <mergeCell ref="U34:V34"/>
    <mergeCell ref="X32:X33"/>
    <mergeCell ref="X34:X36"/>
    <mergeCell ref="N34:O34"/>
    <mergeCell ref="N32:O32"/>
    <mergeCell ref="Z27:Z28"/>
    <mergeCell ref="U27:V27"/>
    <mergeCell ref="Q16:Q17"/>
    <mergeCell ref="L13:L14"/>
    <mergeCell ref="G14:H14"/>
    <mergeCell ref="U5:Z5"/>
    <mergeCell ref="N16:O17"/>
    <mergeCell ref="Z13:Z14"/>
    <mergeCell ref="U14:V14"/>
    <mergeCell ref="Z18:Z20"/>
    <mergeCell ref="U13:W13"/>
    <mergeCell ref="X13:Y13"/>
    <mergeCell ref="N18:O18"/>
    <mergeCell ref="N13:P13"/>
    <mergeCell ref="Z16:Z17"/>
    <mergeCell ref="G11:I11"/>
    <mergeCell ref="Q13:R13"/>
    <mergeCell ref="S13:S14"/>
    <mergeCell ref="U18:V18"/>
    <mergeCell ref="R16:R17"/>
    <mergeCell ref="X16:X17"/>
    <mergeCell ref="L18:L20"/>
    <mergeCell ref="S16:S17"/>
    <mergeCell ref="G18:H18"/>
    <mergeCell ref="B51:B53"/>
    <mergeCell ref="G23:H23"/>
    <mergeCell ref="B39:B42"/>
    <mergeCell ref="K27:K28"/>
    <mergeCell ref="S39:S42"/>
    <mergeCell ref="Y27:Y28"/>
    <mergeCell ref="L27:L28"/>
    <mergeCell ref="Q27:Q28"/>
    <mergeCell ref="R27:R28"/>
    <mergeCell ref="G27:H27"/>
    <mergeCell ref="U51:V51"/>
    <mergeCell ref="U52:V52"/>
    <mergeCell ref="B27:C28"/>
    <mergeCell ref="D27:E28"/>
    <mergeCell ref="N45:O45"/>
    <mergeCell ref="U45:V45"/>
    <mergeCell ref="B16:C24"/>
    <mergeCell ref="G21:H21"/>
    <mergeCell ref="N21:O21"/>
    <mergeCell ref="E16:E18"/>
    <mergeCell ref="G16:H17"/>
    <mergeCell ref="B32:B36"/>
    <mergeCell ref="E19:E20"/>
    <mergeCell ref="C45:C48"/>
    <mergeCell ref="B13:E14"/>
    <mergeCell ref="G13:I13"/>
    <mergeCell ref="J13:K13"/>
    <mergeCell ref="G19:H20"/>
    <mergeCell ref="N19:O20"/>
    <mergeCell ref="J19:J20"/>
    <mergeCell ref="K19:K20"/>
    <mergeCell ref="K16:K17"/>
    <mergeCell ref="L16:L17"/>
    <mergeCell ref="N14:O14"/>
    <mergeCell ref="C39:C42"/>
    <mergeCell ref="D39:E42"/>
    <mergeCell ref="G33:H33"/>
    <mergeCell ref="G34:H34"/>
    <mergeCell ref="P35:P36"/>
    <mergeCell ref="U35:V36"/>
    <mergeCell ref="G47:K48"/>
    <mergeCell ref="N47:R48"/>
    <mergeCell ref="U47:Y48"/>
    <mergeCell ref="G39:H39"/>
    <mergeCell ref="D34:E36"/>
    <mergeCell ref="N39:O39"/>
    <mergeCell ref="U39:V39"/>
    <mergeCell ref="I35:I36"/>
    <mergeCell ref="G35:H36"/>
    <mergeCell ref="J34:J36"/>
  </mergeCell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156C-7C49-46B5-B946-45D1C56473AD}">
  <sheetPr>
    <tabColor rgb="FFFFD1D1"/>
  </sheetPr>
  <dimension ref="A1:N60"/>
  <sheetViews>
    <sheetView zoomScaleNormal="100" workbookViewId="0">
      <selection activeCell="D3" sqref="D3:F3"/>
    </sheetView>
  </sheetViews>
  <sheetFormatPr defaultColWidth="9" defaultRowHeight="15"/>
  <cols>
    <col min="1" max="1" width="9" style="36" customWidth="1"/>
    <col min="2" max="2" width="9.85546875" style="36" customWidth="1"/>
    <col min="3" max="3" width="2.28515625" style="55" customWidth="1"/>
    <col min="4" max="4" width="11" style="36" customWidth="1"/>
    <col min="5" max="5" width="11.140625" style="36" customWidth="1"/>
    <col min="6" max="6" width="10.85546875" style="36" customWidth="1"/>
    <col min="7" max="7" width="2.28515625" style="36" customWidth="1"/>
    <col min="8" max="8" width="12.140625" style="36" customWidth="1"/>
    <col min="9" max="9" width="9.7109375" style="36" customWidth="1"/>
    <col min="10" max="10" width="10.85546875" style="36" customWidth="1"/>
    <col min="11" max="11" width="2.140625" style="36" customWidth="1"/>
    <col min="12" max="12" width="9.85546875" style="36" customWidth="1"/>
    <col min="13" max="13" width="10.140625" style="36" customWidth="1"/>
    <col min="14" max="14" width="11" style="36" customWidth="1"/>
    <col min="15" max="20" width="9" style="36"/>
    <col min="21" max="21" width="9" style="36" customWidth="1"/>
    <col min="22" max="16384" width="9" style="36"/>
  </cols>
  <sheetData>
    <row r="1" spans="1:14" s="149" customFormat="1" ht="38.1" customHeight="1">
      <c r="A1" s="1308" t="s">
        <v>289</v>
      </c>
      <c r="B1" s="1308"/>
      <c r="C1" s="1308"/>
      <c r="D1" s="1308"/>
      <c r="E1" s="1308"/>
      <c r="F1" s="1308"/>
      <c r="G1" s="1308"/>
      <c r="H1" s="1308"/>
      <c r="I1" s="1308"/>
      <c r="J1" s="1308"/>
      <c r="K1" s="1308"/>
      <c r="L1" s="1308"/>
      <c r="M1" s="1308"/>
      <c r="N1" s="1308"/>
    </row>
    <row r="2" spans="1:14" s="184" customFormat="1" ht="28.9" customHeight="1" thickBot="1">
      <c r="A2" s="188"/>
      <c r="B2" s="188"/>
      <c r="C2" s="188"/>
      <c r="D2" s="1322"/>
      <c r="E2" s="1322"/>
      <c r="F2" s="1322"/>
      <c r="G2" s="189"/>
      <c r="H2" s="1323"/>
      <c r="I2" s="1323"/>
      <c r="J2" s="1323"/>
      <c r="K2" s="189"/>
      <c r="L2" s="1324"/>
      <c r="M2" s="1324"/>
      <c r="N2" s="1324"/>
    </row>
    <row r="3" spans="1:14" s="9" customFormat="1" ht="18" customHeight="1" thickBot="1">
      <c r="A3" s="1309"/>
      <c r="B3" s="1309"/>
      <c r="C3" s="1310"/>
      <c r="D3" s="1311" t="str">
        <f>'(1) Unit Cost Range ($)'!A8</f>
        <v>GSI 1 - Permeable pavement</v>
      </c>
      <c r="E3" s="1312"/>
      <c r="F3" s="1313"/>
      <c r="G3" s="31"/>
      <c r="H3" s="1314" t="str">
        <f>'(1) Unit Cost Range ($)'!A14</f>
        <v>GSI 2 - Rain garden</v>
      </c>
      <c r="I3" s="1315"/>
      <c r="J3" s="1316"/>
      <c r="K3" s="2"/>
      <c r="L3" s="1317" t="str">
        <f>'(1) Unit Cost Range ($)'!A20</f>
        <v>GSI 3 - Grassy ditch</v>
      </c>
      <c r="M3" s="1318"/>
      <c r="N3" s="1319"/>
    </row>
    <row r="4" spans="1:14" s="9" customFormat="1" ht="9.9499999999999993" customHeight="1">
      <c r="A4" s="34"/>
      <c r="B4" s="35"/>
      <c r="D4" s="67"/>
      <c r="E4" s="68"/>
      <c r="F4" s="806"/>
      <c r="G4" s="25"/>
      <c r="H4" s="64"/>
      <c r="I4" s="65"/>
      <c r="J4" s="66"/>
      <c r="K4" s="15"/>
      <c r="L4" s="64"/>
      <c r="M4" s="65"/>
      <c r="N4" s="66"/>
    </row>
    <row r="5" spans="1:14" s="160" customFormat="1" ht="18" customHeight="1" thickBot="1">
      <c r="A5" s="1320" t="s">
        <v>290</v>
      </c>
      <c r="B5" s="1321"/>
      <c r="C5" s="207"/>
      <c r="D5" s="208"/>
      <c r="E5" s="209">
        <f>'(5) Quantification of Benefits'!K56</f>
        <v>8475.6</v>
      </c>
      <c r="F5" s="210"/>
      <c r="G5" s="134"/>
      <c r="H5" s="208"/>
      <c r="I5" s="98">
        <f>'(5) Quantification of Benefits'!R56</f>
        <v>26556.880000000001</v>
      </c>
      <c r="J5" s="210"/>
      <c r="K5" s="211"/>
      <c r="L5" s="208"/>
      <c r="M5" s="209">
        <f>'(5) Quantification of Benefits'!Y56</f>
        <v>9040.64</v>
      </c>
      <c r="N5" s="210"/>
    </row>
    <row r="6" spans="1:14" s="9" customFormat="1" ht="15.95" customHeight="1">
      <c r="A6" s="15"/>
      <c r="B6" s="834"/>
      <c r="C6" s="27"/>
      <c r="D6" s="67"/>
      <c r="E6" s="68"/>
      <c r="F6" s="806"/>
      <c r="G6" s="69"/>
      <c r="H6" s="67"/>
      <c r="I6" s="68"/>
      <c r="J6" s="806"/>
      <c r="K6" s="15"/>
      <c r="L6" s="67"/>
      <c r="M6" s="164"/>
      <c r="N6" s="806"/>
    </row>
    <row r="7" spans="1:14" s="9" customFormat="1" ht="17.45" customHeight="1" thickBot="1">
      <c r="A7" s="1306" t="s">
        <v>291</v>
      </c>
      <c r="B7" s="1307"/>
      <c r="C7" s="27"/>
      <c r="D7" s="67"/>
      <c r="E7" s="97">
        <f>'(5) Quantification of Benefits'!K57</f>
        <v>1251.4792826928006</v>
      </c>
      <c r="F7" s="834"/>
      <c r="G7" s="69"/>
      <c r="H7" s="67"/>
      <c r="I7" s="97">
        <f>'(5) Quantification of Benefits'!R57</f>
        <v>2851.1228011896965</v>
      </c>
      <c r="J7" s="834"/>
      <c r="K7" s="15"/>
      <c r="L7" s="67"/>
      <c r="M7" s="165">
        <f>'(5) Quantification of Benefits'!Y57</f>
        <v>234.73495953600104</v>
      </c>
      <c r="N7" s="834"/>
    </row>
    <row r="8" spans="1:14" ht="12.95" customHeight="1">
      <c r="A8" s="125"/>
      <c r="B8" s="126"/>
      <c r="C8" s="7"/>
      <c r="D8" s="805"/>
      <c r="E8" s="220"/>
      <c r="F8" s="806"/>
      <c r="G8" s="15"/>
      <c r="H8" s="67"/>
      <c r="I8" s="96"/>
      <c r="J8" s="806"/>
      <c r="K8" s="15"/>
      <c r="L8" s="67"/>
      <c r="M8" s="220"/>
      <c r="N8" s="806"/>
    </row>
    <row r="9" spans="1:14" ht="19.5" thickBot="1">
      <c r="A9" s="1304" t="s">
        <v>110</v>
      </c>
      <c r="B9" s="1305"/>
      <c r="C9" s="29"/>
      <c r="D9" s="37"/>
      <c r="E9" s="70">
        <f>'(2) LCC Calculation'!L15</f>
        <v>5.5</v>
      </c>
      <c r="F9" s="38"/>
      <c r="G9" s="15"/>
      <c r="H9" s="67"/>
      <c r="I9" s="70">
        <f>'(2) LCC Calculation'!T15</f>
        <v>5.5</v>
      </c>
      <c r="J9" s="38"/>
      <c r="K9" s="15"/>
      <c r="L9" s="67"/>
      <c r="M9" s="70">
        <f>'(2) LCC Calculation'!AE15</f>
        <v>5.5</v>
      </c>
      <c r="N9" s="38"/>
    </row>
    <row r="10" spans="1:14" ht="13.9" customHeight="1">
      <c r="A10" s="832"/>
      <c r="B10" s="833"/>
      <c r="C10" s="8"/>
      <c r="D10" s="805"/>
      <c r="E10" s="220"/>
      <c r="F10" s="806"/>
      <c r="G10" s="15"/>
      <c r="H10" s="67"/>
      <c r="I10" s="220"/>
      <c r="J10" s="806"/>
      <c r="K10" s="15"/>
      <c r="L10" s="67"/>
      <c r="M10" s="220"/>
      <c r="N10" s="806"/>
    </row>
    <row r="11" spans="1:14" ht="19.5" thickBot="1">
      <c r="A11" s="1306" t="s">
        <v>292</v>
      </c>
      <c r="B11" s="1307"/>
      <c r="C11" s="30"/>
      <c r="D11" s="37"/>
      <c r="E11" s="70">
        <f>'(2) LCC Calculation'!L16</f>
        <v>30</v>
      </c>
      <c r="F11" s="38"/>
      <c r="G11" s="15"/>
      <c r="H11" s="67"/>
      <c r="I11" s="70">
        <f>'(2) LCC Calculation'!T16</f>
        <v>30</v>
      </c>
      <c r="J11" s="38"/>
      <c r="K11" s="15"/>
      <c r="L11" s="67"/>
      <c r="M11" s="70">
        <f>'(2) LCC Calculation'!AE16</f>
        <v>30</v>
      </c>
      <c r="N11" s="38"/>
    </row>
    <row r="12" spans="1:14" ht="19.899999999999999" customHeight="1" thickBot="1">
      <c r="A12" s="62"/>
      <c r="B12" s="63"/>
      <c r="C12" s="39"/>
      <c r="D12" s="71"/>
      <c r="E12" s="72"/>
      <c r="F12" s="73"/>
      <c r="G12" s="15"/>
      <c r="H12" s="71"/>
      <c r="I12" s="72"/>
      <c r="J12" s="73"/>
      <c r="K12" s="15"/>
      <c r="L12" s="71"/>
      <c r="M12" s="72"/>
      <c r="N12" s="73"/>
    </row>
    <row r="13" spans="1:14" s="160" customFormat="1" ht="42.4" customHeight="1" thickBot="1">
      <c r="A13" s="155" t="s">
        <v>112</v>
      </c>
      <c r="B13" s="156" t="s">
        <v>113</v>
      </c>
      <c r="C13" s="157"/>
      <c r="D13" s="167" t="s">
        <v>293</v>
      </c>
      <c r="E13" s="168" t="s">
        <v>294</v>
      </c>
      <c r="F13" s="169" t="s">
        <v>116</v>
      </c>
      <c r="H13" s="498" t="s">
        <v>293</v>
      </c>
      <c r="I13" s="158" t="s">
        <v>294</v>
      </c>
      <c r="J13" s="159" t="s">
        <v>116</v>
      </c>
      <c r="L13" s="167" t="s">
        <v>293</v>
      </c>
      <c r="M13" s="168" t="s">
        <v>294</v>
      </c>
      <c r="N13" s="169" t="s">
        <v>116</v>
      </c>
    </row>
    <row r="14" spans="1:14" s="39" customFormat="1" ht="15.4" customHeight="1" thickBot="1">
      <c r="A14" s="59" t="s">
        <v>119</v>
      </c>
      <c r="B14" s="58"/>
      <c r="C14" s="42"/>
      <c r="D14" s="170">
        <f>SUM(D15:D45)</f>
        <v>8475.6</v>
      </c>
      <c r="E14" s="171">
        <f>SUM(E15:E45)</f>
        <v>37544.378480784042</v>
      </c>
      <c r="F14" s="172">
        <f>SUM(F15:F45)</f>
        <v>26664.280981595814</v>
      </c>
      <c r="H14" s="497">
        <f>SUM(H15:H45)</f>
        <v>26556.880000000001</v>
      </c>
      <c r="I14" s="171">
        <f>SUM(I15:I45)</f>
        <v>85533.684035690851</v>
      </c>
      <c r="J14" s="172">
        <f>SUM(J15:J45)</f>
        <v>67994.372244066777</v>
      </c>
      <c r="L14" s="170">
        <f>SUM(L15:L45)</f>
        <v>9040.64</v>
      </c>
      <c r="M14" s="171">
        <f>SUM(M15:M45)</f>
        <v>7042.0487860800313</v>
      </c>
      <c r="N14" s="172">
        <f>SUM(N15:N45)</f>
        <v>12452.218084649889</v>
      </c>
    </row>
    <row r="15" spans="1:14">
      <c r="A15" s="43">
        <v>0</v>
      </c>
      <c r="B15" s="44">
        <f>1/((1+$E$9/100)^A15)</f>
        <v>1</v>
      </c>
      <c r="C15" s="45"/>
      <c r="D15" s="46">
        <f>E5</f>
        <v>8475.6</v>
      </c>
      <c r="E15" s="60">
        <v>0</v>
      </c>
      <c r="F15" s="47">
        <f>D15*B15</f>
        <v>8475.6</v>
      </c>
      <c r="G15" s="39"/>
      <c r="H15" s="48">
        <f>I5</f>
        <v>26556.880000000001</v>
      </c>
      <c r="I15" s="60">
        <v>0</v>
      </c>
      <c r="J15" s="49">
        <f>H15*$B15</f>
        <v>26556.880000000001</v>
      </c>
      <c r="L15" s="48">
        <f>M5</f>
        <v>9040.64</v>
      </c>
      <c r="M15" s="60">
        <v>0</v>
      </c>
      <c r="N15" s="49">
        <f>L15*$B15</f>
        <v>9040.64</v>
      </c>
    </row>
    <row r="16" spans="1:14">
      <c r="A16" s="43">
        <v>1</v>
      </c>
      <c r="B16" s="44">
        <f>1/((1+$E$9/100)^A16)</f>
        <v>0.94786729857819907</v>
      </c>
      <c r="C16" s="45"/>
      <c r="D16" s="161">
        <v>0</v>
      </c>
      <c r="E16" s="166">
        <f>$E$7</f>
        <v>1251.4792826928006</v>
      </c>
      <c r="F16" s="47">
        <f>E16*$B16</f>
        <v>1186.2362869126073</v>
      </c>
      <c r="G16" s="39"/>
      <c r="H16" s="161">
        <v>0</v>
      </c>
      <c r="I16" s="163">
        <f>$I$7</f>
        <v>2851.1228011896965</v>
      </c>
      <c r="J16" s="47">
        <f>I16*$B16</f>
        <v>2702.4860674783854</v>
      </c>
      <c r="L16" s="161">
        <v>0</v>
      </c>
      <c r="M16" s="163">
        <f>$M$7</f>
        <v>234.73495953600104</v>
      </c>
      <c r="N16" s="47">
        <f>M16*$B16</f>
        <v>222.49759197725217</v>
      </c>
    </row>
    <row r="17" spans="1:14">
      <c r="A17" s="43">
        <v>2</v>
      </c>
      <c r="B17" s="44">
        <f t="shared" ref="B17:B45" si="0">1/((1+$E$9/100)^A17)</f>
        <v>0.89845241571393286</v>
      </c>
      <c r="C17" s="45"/>
      <c r="D17" s="161">
        <v>0</v>
      </c>
      <c r="E17" s="166">
        <f t="shared" ref="E17:E45" si="1">$E$7</f>
        <v>1251.4792826928006</v>
      </c>
      <c r="F17" s="47">
        <f t="shared" ref="F17:F45" si="2">E17*$B17</f>
        <v>1124.3945847512866</v>
      </c>
      <c r="G17" s="39"/>
      <c r="H17" s="161">
        <v>0</v>
      </c>
      <c r="I17" s="163">
        <f t="shared" ref="I17:I45" si="3">$I$7</f>
        <v>2851.1228011896965</v>
      </c>
      <c r="J17" s="47">
        <f t="shared" ref="J17:J44" si="4">I17*$B17</f>
        <v>2561.598168225958</v>
      </c>
      <c r="L17" s="161">
        <v>0</v>
      </c>
      <c r="M17" s="163">
        <f t="shared" ref="M17:M45" si="5">$M$7</f>
        <v>234.73495953600104</v>
      </c>
      <c r="N17" s="47">
        <f t="shared" ref="N17:N45" si="6">M17*$B17</f>
        <v>210.89819144763243</v>
      </c>
    </row>
    <row r="18" spans="1:14">
      <c r="A18" s="43">
        <v>3</v>
      </c>
      <c r="B18" s="44">
        <f t="shared" si="0"/>
        <v>0.85161366418382267</v>
      </c>
      <c r="C18" s="45"/>
      <c r="D18" s="161">
        <v>0</v>
      </c>
      <c r="E18" s="166">
        <f t="shared" si="1"/>
        <v>1251.4792826928006</v>
      </c>
      <c r="F18" s="47">
        <f t="shared" si="2"/>
        <v>1065.7768575841578</v>
      </c>
      <c r="G18" s="39"/>
      <c r="H18" s="161">
        <v>0</v>
      </c>
      <c r="I18" s="163">
        <f t="shared" si="3"/>
        <v>2851.1228011896965</v>
      </c>
      <c r="J18" s="47">
        <f t="shared" si="4"/>
        <v>2428.0551357592021</v>
      </c>
      <c r="L18" s="161">
        <v>0</v>
      </c>
      <c r="M18" s="163">
        <f t="shared" si="5"/>
        <v>234.73495953600104</v>
      </c>
      <c r="N18" s="47">
        <f t="shared" si="6"/>
        <v>199.90349900249518</v>
      </c>
    </row>
    <row r="19" spans="1:14">
      <c r="A19" s="43">
        <v>4</v>
      </c>
      <c r="B19" s="44">
        <f t="shared" si="0"/>
        <v>0.80721674330220161</v>
      </c>
      <c r="C19" s="45"/>
      <c r="D19" s="161">
        <v>0</v>
      </c>
      <c r="E19" s="166">
        <f t="shared" si="1"/>
        <v>1251.4792826928006</v>
      </c>
      <c r="F19" s="47">
        <f t="shared" si="2"/>
        <v>1010.2150308854577</v>
      </c>
      <c r="G19" s="39"/>
      <c r="H19" s="161">
        <v>0</v>
      </c>
      <c r="I19" s="163">
        <f t="shared" si="3"/>
        <v>2851.1228011896965</v>
      </c>
      <c r="J19" s="47">
        <f t="shared" si="4"/>
        <v>2301.4740623309972</v>
      </c>
      <c r="L19" s="161">
        <v>0</v>
      </c>
      <c r="M19" s="163">
        <f t="shared" si="5"/>
        <v>234.73495953600104</v>
      </c>
      <c r="N19" s="47">
        <f t="shared" si="6"/>
        <v>189.48198957582483</v>
      </c>
    </row>
    <row r="20" spans="1:14">
      <c r="A20" s="43">
        <v>5</v>
      </c>
      <c r="B20" s="44">
        <f t="shared" si="0"/>
        <v>0.76513435384094941</v>
      </c>
      <c r="C20" s="45"/>
      <c r="D20" s="161">
        <v>0</v>
      </c>
      <c r="E20" s="166">
        <f t="shared" si="1"/>
        <v>1251.4792826928006</v>
      </c>
      <c r="F20" s="47">
        <f t="shared" si="2"/>
        <v>957.54979230849085</v>
      </c>
      <c r="G20" s="39"/>
      <c r="H20" s="161">
        <v>0</v>
      </c>
      <c r="I20" s="163">
        <f t="shared" si="3"/>
        <v>2851.1228011896965</v>
      </c>
      <c r="J20" s="47">
        <f>I20*$B20</f>
        <v>2181.4920022094761</v>
      </c>
      <c r="L20" s="161">
        <v>0</v>
      </c>
      <c r="M20" s="163">
        <f t="shared" si="5"/>
        <v>234.73495953600104</v>
      </c>
      <c r="N20" s="47">
        <f t="shared" si="6"/>
        <v>179.60378158845955</v>
      </c>
    </row>
    <row r="21" spans="1:14">
      <c r="A21" s="43">
        <v>6</v>
      </c>
      <c r="B21" s="44">
        <f t="shared" si="0"/>
        <v>0.72524583302459655</v>
      </c>
      <c r="C21" s="45"/>
      <c r="D21" s="161">
        <v>0</v>
      </c>
      <c r="E21" s="166">
        <f t="shared" si="1"/>
        <v>1251.4792826928006</v>
      </c>
      <c r="F21" s="47">
        <f t="shared" si="2"/>
        <v>907.63013488956472</v>
      </c>
      <c r="G21" s="39"/>
      <c r="H21" s="161">
        <v>0</v>
      </c>
      <c r="I21" s="163">
        <f t="shared" si="3"/>
        <v>2851.1228011896965</v>
      </c>
      <c r="J21" s="47">
        <f>I21*$B21</f>
        <v>2067.7649310042425</v>
      </c>
      <c r="L21" s="161">
        <v>0</v>
      </c>
      <c r="M21" s="163">
        <f t="shared" si="5"/>
        <v>234.73495953600104</v>
      </c>
      <c r="N21" s="47">
        <f t="shared" si="6"/>
        <v>170.24055126868205</v>
      </c>
    </row>
    <row r="22" spans="1:14">
      <c r="A22" s="43">
        <v>7</v>
      </c>
      <c r="B22" s="44">
        <f t="shared" si="0"/>
        <v>0.68743680855412004</v>
      </c>
      <c r="C22" s="45"/>
      <c r="D22" s="161">
        <v>0</v>
      </c>
      <c r="E22" s="166">
        <f t="shared" si="1"/>
        <v>1251.4792826928006</v>
      </c>
      <c r="F22" s="47">
        <f t="shared" si="2"/>
        <v>860.3129240659382</v>
      </c>
      <c r="G22" s="39"/>
      <c r="H22" s="161">
        <v>0</v>
      </c>
      <c r="I22" s="163">
        <f t="shared" si="3"/>
        <v>2851.1228011896965</v>
      </c>
      <c r="J22" s="47">
        <f>I22*$B22</f>
        <v>1959.9667592457279</v>
      </c>
      <c r="L22" s="161">
        <v>0</v>
      </c>
      <c r="M22" s="163">
        <f t="shared" si="5"/>
        <v>234.73495953600104</v>
      </c>
      <c r="N22" s="47">
        <f t="shared" si="6"/>
        <v>161.36545143950906</v>
      </c>
    </row>
    <row r="23" spans="1:14">
      <c r="A23" s="43">
        <v>8</v>
      </c>
      <c r="B23" s="44">
        <f t="shared" si="0"/>
        <v>0.6515988706674124</v>
      </c>
      <c r="C23" s="45"/>
      <c r="D23" s="161">
        <v>0</v>
      </c>
      <c r="E23" s="166">
        <f t="shared" si="1"/>
        <v>1251.4792826928006</v>
      </c>
      <c r="F23" s="47">
        <f t="shared" si="2"/>
        <v>815.46248726629221</v>
      </c>
      <c r="G23" s="39"/>
      <c r="H23" s="161">
        <v>0</v>
      </c>
      <c r="I23" s="163">
        <f t="shared" si="3"/>
        <v>2851.1228011896965</v>
      </c>
      <c r="J23" s="47">
        <f t="shared" si="4"/>
        <v>1857.7883973893156</v>
      </c>
      <c r="L23" s="161">
        <v>0</v>
      </c>
      <c r="M23" s="163">
        <f t="shared" si="5"/>
        <v>234.73495953600104</v>
      </c>
      <c r="N23" s="47">
        <f t="shared" si="6"/>
        <v>152.95303453981901</v>
      </c>
    </row>
    <row r="24" spans="1:14">
      <c r="A24" s="43">
        <v>9</v>
      </c>
      <c r="B24" s="44">
        <f t="shared" si="0"/>
        <v>0.6176292612961255</v>
      </c>
      <c r="C24" s="45"/>
      <c r="D24" s="161">
        <v>0</v>
      </c>
      <c r="E24" s="166">
        <f t="shared" si="1"/>
        <v>1251.4792826928006</v>
      </c>
      <c r="F24" s="47">
        <f t="shared" si="2"/>
        <v>772.95022489695941</v>
      </c>
      <c r="G24" s="39"/>
      <c r="H24" s="161">
        <v>0</v>
      </c>
      <c r="I24" s="163">
        <f t="shared" si="3"/>
        <v>2851.1228011896965</v>
      </c>
      <c r="J24" s="47">
        <f t="shared" si="4"/>
        <v>1760.9368695633323</v>
      </c>
      <c r="L24" s="161">
        <v>0</v>
      </c>
      <c r="M24" s="163">
        <f t="shared" si="5"/>
        <v>234.73495953600104</v>
      </c>
      <c r="N24" s="47">
        <f t="shared" si="6"/>
        <v>144.97917965859622</v>
      </c>
    </row>
    <row r="25" spans="1:14">
      <c r="A25" s="43">
        <v>10</v>
      </c>
      <c r="B25" s="44">
        <f t="shared" si="0"/>
        <v>0.58543057942760712</v>
      </c>
      <c r="C25" s="45"/>
      <c r="D25" s="161">
        <v>0</v>
      </c>
      <c r="E25" s="166">
        <f t="shared" si="1"/>
        <v>1251.4792826928006</v>
      </c>
      <c r="F25" s="47">
        <f t="shared" si="2"/>
        <v>732.65424160849238</v>
      </c>
      <c r="G25" s="39"/>
      <c r="H25" s="161">
        <v>0</v>
      </c>
      <c r="I25" s="163">
        <f t="shared" si="3"/>
        <v>2851.1228011896965</v>
      </c>
      <c r="J25" s="47">
        <f t="shared" si="4"/>
        <v>1669.1344735197463</v>
      </c>
      <c r="L25" s="161">
        <v>0</v>
      </c>
      <c r="M25" s="163">
        <f t="shared" si="5"/>
        <v>234.73495953600104</v>
      </c>
      <c r="N25" s="47">
        <f t="shared" si="6"/>
        <v>137.42102337307699</v>
      </c>
    </row>
    <row r="26" spans="1:14">
      <c r="A26" s="43">
        <v>11</v>
      </c>
      <c r="B26" s="44">
        <f t="shared" si="0"/>
        <v>0.55491050182711577</v>
      </c>
      <c r="C26" s="45"/>
      <c r="D26" s="161">
        <v>0</v>
      </c>
      <c r="E26" s="166">
        <f>$E$7</f>
        <v>1251.4792826928006</v>
      </c>
      <c r="F26" s="47">
        <f t="shared" si="2"/>
        <v>694.45899678530088</v>
      </c>
      <c r="G26" s="39"/>
      <c r="H26" s="161">
        <v>0</v>
      </c>
      <c r="I26" s="163">
        <f t="shared" si="3"/>
        <v>2851.1228011896965</v>
      </c>
      <c r="J26" s="47">
        <f t="shared" si="4"/>
        <v>1582.1179843789064</v>
      </c>
      <c r="L26" s="161">
        <v>0</v>
      </c>
      <c r="M26" s="163">
        <f t="shared" si="5"/>
        <v>234.73495953600104</v>
      </c>
      <c r="N26" s="47">
        <f t="shared" si="6"/>
        <v>130.25689419249005</v>
      </c>
    </row>
    <row r="27" spans="1:14">
      <c r="A27" s="43">
        <v>12</v>
      </c>
      <c r="B27" s="44">
        <f t="shared" si="0"/>
        <v>0.5259815183195411</v>
      </c>
      <c r="C27" s="45"/>
      <c r="D27" s="161">
        <v>0</v>
      </c>
      <c r="E27" s="166">
        <f t="shared" si="1"/>
        <v>1251.4792826928006</v>
      </c>
      <c r="F27" s="47">
        <f t="shared" si="2"/>
        <v>658.25497325620938</v>
      </c>
      <c r="G27" s="39"/>
      <c r="H27" s="161">
        <v>0</v>
      </c>
      <c r="I27" s="163">
        <f t="shared" si="3"/>
        <v>2851.1228011896965</v>
      </c>
      <c r="J27" s="47">
        <f t="shared" si="4"/>
        <v>1499.6378998852197</v>
      </c>
      <c r="L27" s="161">
        <v>0</v>
      </c>
      <c r="M27" s="163">
        <f t="shared" si="5"/>
        <v>234.73495953600104</v>
      </c>
      <c r="N27" s="47">
        <f t="shared" si="6"/>
        <v>123.46625041942187</v>
      </c>
    </row>
    <row r="28" spans="1:14">
      <c r="A28" s="43">
        <v>13</v>
      </c>
      <c r="B28" s="44">
        <f t="shared" si="0"/>
        <v>0.49856068087160293</v>
      </c>
      <c r="C28" s="45"/>
      <c r="D28" s="161">
        <v>0</v>
      </c>
      <c r="E28" s="166">
        <f t="shared" si="1"/>
        <v>1251.4792826928006</v>
      </c>
      <c r="F28" s="47">
        <f t="shared" si="2"/>
        <v>623.93836327602787</v>
      </c>
      <c r="G28" s="39"/>
      <c r="H28" s="161">
        <v>0</v>
      </c>
      <c r="I28" s="163">
        <f t="shared" si="3"/>
        <v>2851.1228011896965</v>
      </c>
      <c r="J28" s="47">
        <f t="shared" si="4"/>
        <v>1421.4577250096868</v>
      </c>
      <c r="L28" s="161">
        <v>0</v>
      </c>
      <c r="M28" s="163">
        <f t="shared" si="5"/>
        <v>234.73495953600104</v>
      </c>
      <c r="N28" s="47">
        <f t="shared" si="6"/>
        <v>117.02962125063685</v>
      </c>
    </row>
    <row r="29" spans="1:14">
      <c r="A29" s="43">
        <v>14</v>
      </c>
      <c r="B29" s="44">
        <f t="shared" si="0"/>
        <v>0.47256936575507386</v>
      </c>
      <c r="C29" s="45"/>
      <c r="D29" s="161">
        <v>0</v>
      </c>
      <c r="E29" s="166">
        <f t="shared" si="1"/>
        <v>1251.4792826928006</v>
      </c>
      <c r="F29" s="47">
        <f t="shared" si="2"/>
        <v>591.41077087775159</v>
      </c>
      <c r="G29" s="39"/>
      <c r="H29" s="161">
        <v>0</v>
      </c>
      <c r="I29" s="163">
        <f t="shared" si="3"/>
        <v>2851.1228011896965</v>
      </c>
      <c r="J29" s="47">
        <f t="shared" si="4"/>
        <v>1347.3532938480444</v>
      </c>
      <c r="L29" s="161">
        <v>0</v>
      </c>
      <c r="M29" s="163">
        <f t="shared" si="5"/>
        <v>234.73495953600104</v>
      </c>
      <c r="N29" s="47">
        <f t="shared" si="6"/>
        <v>110.92855094847094</v>
      </c>
    </row>
    <row r="30" spans="1:14">
      <c r="A30" s="43">
        <v>15</v>
      </c>
      <c r="B30" s="44">
        <f t="shared" si="0"/>
        <v>0.44793304810907481</v>
      </c>
      <c r="C30" s="45"/>
      <c r="D30" s="161">
        <v>0</v>
      </c>
      <c r="E30" s="166">
        <f t="shared" si="1"/>
        <v>1251.4792826928006</v>
      </c>
      <c r="F30" s="47">
        <f t="shared" si="2"/>
        <v>560.57892974194465</v>
      </c>
      <c r="G30" s="39"/>
      <c r="H30" s="161">
        <v>0</v>
      </c>
      <c r="I30" s="163">
        <f t="shared" si="3"/>
        <v>2851.1228011896965</v>
      </c>
      <c r="J30" s="47">
        <f t="shared" si="4"/>
        <v>1277.1121268701845</v>
      </c>
      <c r="L30" s="161">
        <v>0</v>
      </c>
      <c r="M30" s="163">
        <f t="shared" si="5"/>
        <v>234.73495953600104</v>
      </c>
      <c r="N30" s="47">
        <f t="shared" si="6"/>
        <v>105.14554592272128</v>
      </c>
    </row>
    <row r="31" spans="1:14">
      <c r="A31" s="43">
        <v>16</v>
      </c>
      <c r="B31" s="44">
        <f t="shared" si="0"/>
        <v>0.4245810882550472</v>
      </c>
      <c r="C31" s="45"/>
      <c r="D31" s="161">
        <v>0</v>
      </c>
      <c r="E31" s="166">
        <f t="shared" si="1"/>
        <v>1251.4792826928006</v>
      </c>
      <c r="F31" s="47">
        <f t="shared" si="2"/>
        <v>531.35443577435512</v>
      </c>
      <c r="G31" s="39"/>
      <c r="H31" s="161">
        <v>0</v>
      </c>
      <c r="I31" s="163">
        <f t="shared" si="3"/>
        <v>2851.1228011896965</v>
      </c>
      <c r="J31" s="47">
        <f t="shared" si="4"/>
        <v>1210.5328216778998</v>
      </c>
      <c r="L31" s="161">
        <v>0</v>
      </c>
      <c r="M31" s="163">
        <f t="shared" si="5"/>
        <v>234.73495953600104</v>
      </c>
      <c r="N31" s="47">
        <f t="shared" si="6"/>
        <v>99.664024571299791</v>
      </c>
    </row>
    <row r="32" spans="1:14">
      <c r="A32" s="43">
        <v>17</v>
      </c>
      <c r="B32" s="44">
        <f t="shared" si="0"/>
        <v>0.40244652915170354</v>
      </c>
      <c r="C32" s="45"/>
      <c r="D32" s="161">
        <v>0</v>
      </c>
      <c r="E32" s="166">
        <f t="shared" si="1"/>
        <v>1251.4792826928006</v>
      </c>
      <c r="F32" s="47">
        <f t="shared" si="2"/>
        <v>503.65349362498119</v>
      </c>
      <c r="G32" s="39"/>
      <c r="H32" s="161">
        <v>0</v>
      </c>
      <c r="I32" s="163">
        <f t="shared" si="3"/>
        <v>2851.1228011896965</v>
      </c>
      <c r="J32" s="47">
        <f t="shared" si="4"/>
        <v>1147.4244755240759</v>
      </c>
      <c r="L32" s="161">
        <v>0</v>
      </c>
      <c r="M32" s="163">
        <f t="shared" si="5"/>
        <v>234.73495953600104</v>
      </c>
      <c r="N32" s="47">
        <f t="shared" si="6"/>
        <v>94.468269735829196</v>
      </c>
    </row>
    <row r="33" spans="1:14">
      <c r="A33" s="43">
        <v>18</v>
      </c>
      <c r="B33" s="44">
        <f t="shared" si="0"/>
        <v>0.38146590440919764</v>
      </c>
      <c r="C33" s="45"/>
      <c r="D33" s="161">
        <v>0</v>
      </c>
      <c r="E33" s="166">
        <f t="shared" si="1"/>
        <v>1251.4792826928006</v>
      </c>
      <c r="F33" s="47">
        <f t="shared" si="2"/>
        <v>477.39667642178307</v>
      </c>
      <c r="G33" s="39"/>
      <c r="H33" s="161">
        <v>0</v>
      </c>
      <c r="I33" s="163">
        <f t="shared" si="3"/>
        <v>2851.1228011896965</v>
      </c>
      <c r="J33" s="47">
        <f t="shared" si="4"/>
        <v>1087.6061379375126</v>
      </c>
      <c r="L33" s="161">
        <v>0</v>
      </c>
      <c r="M33" s="163">
        <f t="shared" si="5"/>
        <v>234.73495953600104</v>
      </c>
      <c r="N33" s="47">
        <f t="shared" si="6"/>
        <v>89.543383635857055</v>
      </c>
    </row>
    <row r="34" spans="1:14">
      <c r="A34" s="43">
        <v>19</v>
      </c>
      <c r="B34" s="44">
        <f t="shared" si="0"/>
        <v>0.36157905631203574</v>
      </c>
      <c r="C34" s="45"/>
      <c r="D34" s="161">
        <v>0</v>
      </c>
      <c r="E34" s="166">
        <f t="shared" si="1"/>
        <v>1251.4792826928006</v>
      </c>
      <c r="F34" s="47">
        <f t="shared" si="2"/>
        <v>452.50869803012625</v>
      </c>
      <c r="G34" s="39"/>
      <c r="H34" s="161">
        <v>0</v>
      </c>
      <c r="I34" s="163">
        <f t="shared" si="3"/>
        <v>2851.1228011896965</v>
      </c>
      <c r="J34" s="47">
        <f t="shared" si="4"/>
        <v>1030.9062918838983</v>
      </c>
      <c r="L34" s="161">
        <v>0</v>
      </c>
      <c r="M34" s="163">
        <f t="shared" si="5"/>
        <v>234.73495953600104</v>
      </c>
      <c r="N34" s="47">
        <f t="shared" si="6"/>
        <v>84.875245152471152</v>
      </c>
    </row>
    <row r="35" spans="1:14">
      <c r="A35" s="43">
        <v>20</v>
      </c>
      <c r="B35" s="44">
        <f t="shared" si="0"/>
        <v>0.34272896332894381</v>
      </c>
      <c r="C35" s="45"/>
      <c r="D35" s="161">
        <v>0</v>
      </c>
      <c r="E35" s="166">
        <f t="shared" si="1"/>
        <v>1251.4792826928006</v>
      </c>
      <c r="F35" s="47">
        <f t="shared" si="2"/>
        <v>428.91819718495373</v>
      </c>
      <c r="G35" s="39"/>
      <c r="H35" s="161">
        <v>0</v>
      </c>
      <c r="I35" s="163">
        <f t="shared" si="3"/>
        <v>2851.1228011896965</v>
      </c>
      <c r="J35" s="47">
        <f t="shared" si="4"/>
        <v>977.16236197525905</v>
      </c>
      <c r="L35" s="161">
        <v>0</v>
      </c>
      <c r="M35" s="163">
        <f t="shared" si="5"/>
        <v>234.73495953600104</v>
      </c>
      <c r="N35" s="47">
        <f t="shared" si="6"/>
        <v>80.450469338835205</v>
      </c>
    </row>
    <row r="36" spans="1:14">
      <c r="A36" s="43">
        <v>21</v>
      </c>
      <c r="B36" s="44">
        <f>1/((1+$E$9/100)^A36)</f>
        <v>0.32486157661511261</v>
      </c>
      <c r="C36" s="45"/>
      <c r="D36" s="161">
        <v>0</v>
      </c>
      <c r="E36" s="166">
        <f t="shared" si="1"/>
        <v>1251.4792826928006</v>
      </c>
      <c r="F36" s="47">
        <f t="shared" si="2"/>
        <v>406.55753287673338</v>
      </c>
      <c r="G36" s="39"/>
      <c r="H36" s="161">
        <v>0</v>
      </c>
      <c r="I36" s="163">
        <f t="shared" si="3"/>
        <v>2851.1228011896965</v>
      </c>
      <c r="J36" s="47">
        <f t="shared" si="4"/>
        <v>926.22024831778106</v>
      </c>
      <c r="L36" s="161">
        <v>0</v>
      </c>
      <c r="M36" s="163">
        <f t="shared" si="5"/>
        <v>234.73495953600104</v>
      </c>
      <c r="N36" s="47">
        <f t="shared" si="6"/>
        <v>76.256369041549959</v>
      </c>
    </row>
    <row r="37" spans="1:14">
      <c r="A37" s="43">
        <v>22</v>
      </c>
      <c r="B37" s="44">
        <f t="shared" si="0"/>
        <v>0.30792566503802149</v>
      </c>
      <c r="C37" s="45"/>
      <c r="D37" s="161">
        <v>0</v>
      </c>
      <c r="E37" s="166">
        <f t="shared" si="1"/>
        <v>1251.4792826928006</v>
      </c>
      <c r="F37" s="47">
        <f t="shared" si="2"/>
        <v>385.3625904044867</v>
      </c>
      <c r="G37" s="39"/>
      <c r="H37" s="161">
        <v>0</v>
      </c>
      <c r="I37" s="163">
        <f t="shared" si="3"/>
        <v>2851.1228011896965</v>
      </c>
      <c r="J37" s="47">
        <f t="shared" si="4"/>
        <v>877.93388466140402</v>
      </c>
      <c r="L37" s="161">
        <v>0</v>
      </c>
      <c r="M37" s="163">
        <f t="shared" si="5"/>
        <v>234.73495953600104</v>
      </c>
      <c r="N37" s="47">
        <f t="shared" si="6"/>
        <v>72.280918522796185</v>
      </c>
    </row>
    <row r="38" spans="1:14">
      <c r="A38" s="43">
        <v>23</v>
      </c>
      <c r="B38" s="44">
        <f t="shared" si="0"/>
        <v>0.29187266828248482</v>
      </c>
      <c r="C38" s="45"/>
      <c r="D38" s="161">
        <v>0</v>
      </c>
      <c r="E38" s="166">
        <f t="shared" si="1"/>
        <v>1251.4792826928006</v>
      </c>
      <c r="F38" s="47">
        <f t="shared" si="2"/>
        <v>365.2725975397978</v>
      </c>
      <c r="G38" s="39"/>
      <c r="H38" s="161">
        <v>0</v>
      </c>
      <c r="I38" s="163">
        <f t="shared" si="3"/>
        <v>2851.1228011896965</v>
      </c>
      <c r="J38" s="47">
        <f t="shared" si="4"/>
        <v>832.16481958426914</v>
      </c>
      <c r="L38" s="161">
        <v>0</v>
      </c>
      <c r="M38" s="163">
        <f t="shared" si="5"/>
        <v>234.73495953600104</v>
      </c>
      <c r="N38" s="47">
        <f t="shared" si="6"/>
        <v>68.512718978953728</v>
      </c>
    </row>
    <row r="39" spans="1:14">
      <c r="A39" s="43">
        <v>24</v>
      </c>
      <c r="B39" s="44">
        <f t="shared" si="0"/>
        <v>0.2766565576137297</v>
      </c>
      <c r="C39" s="45"/>
      <c r="D39" s="161">
        <v>0</v>
      </c>
      <c r="E39" s="166">
        <f t="shared" si="1"/>
        <v>1251.4792826928006</v>
      </c>
      <c r="F39" s="47">
        <f t="shared" si="2"/>
        <v>346.22995027468988</v>
      </c>
      <c r="G39" s="39"/>
      <c r="H39" s="161">
        <v>0</v>
      </c>
      <c r="I39" s="163">
        <f t="shared" si="3"/>
        <v>2851.1228011896965</v>
      </c>
      <c r="J39" s="47">
        <f t="shared" si="4"/>
        <v>788.78181951115573</v>
      </c>
      <c r="L39" s="161">
        <v>0</v>
      </c>
      <c r="M39" s="163">
        <f t="shared" si="5"/>
        <v>234.73495953600104</v>
      </c>
      <c r="N39" s="47">
        <f t="shared" si="6"/>
        <v>64.940965856828186</v>
      </c>
    </row>
    <row r="40" spans="1:14">
      <c r="A40" s="43">
        <v>25</v>
      </c>
      <c r="B40" s="44">
        <f t="shared" si="0"/>
        <v>0.26223370389926987</v>
      </c>
      <c r="C40" s="45"/>
      <c r="D40" s="161">
        <v>0</v>
      </c>
      <c r="E40" s="166">
        <f t="shared" si="1"/>
        <v>1251.4792826928006</v>
      </c>
      <c r="F40" s="47">
        <f t="shared" si="2"/>
        <v>328.1800476537345</v>
      </c>
      <c r="G40" s="39"/>
      <c r="H40" s="161">
        <v>0</v>
      </c>
      <c r="I40" s="163">
        <f t="shared" si="3"/>
        <v>2851.1228011896965</v>
      </c>
      <c r="J40" s="47">
        <f t="shared" si="4"/>
        <v>747.66049242763575</v>
      </c>
      <c r="L40" s="161">
        <v>0</v>
      </c>
      <c r="M40" s="163">
        <f t="shared" si="5"/>
        <v>234.73495953600104</v>
      </c>
      <c r="N40" s="47">
        <f t="shared" si="6"/>
        <v>61.555417873770793</v>
      </c>
    </row>
    <row r="41" spans="1:14">
      <c r="A41" s="43">
        <v>26</v>
      </c>
      <c r="B41" s="44">
        <f t="shared" si="0"/>
        <v>0.24856275251115625</v>
      </c>
      <c r="C41" s="45"/>
      <c r="D41" s="161">
        <v>0</v>
      </c>
      <c r="E41" s="166">
        <f t="shared" si="1"/>
        <v>1251.4792826928006</v>
      </c>
      <c r="F41" s="47">
        <f t="shared" si="2"/>
        <v>311.07113521680992</v>
      </c>
      <c r="G41" s="39"/>
      <c r="H41" s="161">
        <v>0</v>
      </c>
      <c r="I41" s="163">
        <f t="shared" si="3"/>
        <v>2851.1228011896965</v>
      </c>
      <c r="J41" s="47">
        <f t="shared" si="4"/>
        <v>708.68293121102909</v>
      </c>
      <c r="L41" s="161">
        <v>0</v>
      </c>
      <c r="M41" s="163">
        <f t="shared" si="5"/>
        <v>234.73495953600104</v>
      </c>
      <c r="N41" s="47">
        <f t="shared" si="6"/>
        <v>58.346367652863307</v>
      </c>
    </row>
    <row r="42" spans="1:14">
      <c r="A42" s="43">
        <v>27</v>
      </c>
      <c r="B42" s="44">
        <f t="shared" si="0"/>
        <v>0.23560450474991115</v>
      </c>
      <c r="C42" s="45"/>
      <c r="D42" s="161">
        <v>0</v>
      </c>
      <c r="E42" s="166">
        <f t="shared" si="1"/>
        <v>1251.4792826928006</v>
      </c>
      <c r="F42" s="47">
        <f t="shared" si="2"/>
        <v>294.85415660361133</v>
      </c>
      <c r="G42" s="39"/>
      <c r="H42" s="161">
        <v>0</v>
      </c>
      <c r="I42" s="163">
        <f t="shared" si="3"/>
        <v>2851.1228011896965</v>
      </c>
      <c r="J42" s="47">
        <f t="shared" si="4"/>
        <v>671.7373755554778</v>
      </c>
      <c r="L42" s="161">
        <v>0</v>
      </c>
      <c r="M42" s="163">
        <f t="shared" si="5"/>
        <v>234.73495953600104</v>
      </c>
      <c r="N42" s="47">
        <f t="shared" si="6"/>
        <v>55.304613888969961</v>
      </c>
    </row>
    <row r="43" spans="1:14">
      <c r="A43" s="43">
        <v>28</v>
      </c>
      <c r="B43" s="44">
        <f t="shared" si="0"/>
        <v>0.22332180545015276</v>
      </c>
      <c r="C43" s="45"/>
      <c r="D43" s="161">
        <v>0</v>
      </c>
      <c r="E43" s="166">
        <f t="shared" si="1"/>
        <v>1251.4792826928006</v>
      </c>
      <c r="F43" s="47">
        <f t="shared" si="2"/>
        <v>279.48261289441831</v>
      </c>
      <c r="G43" s="39"/>
      <c r="H43" s="161">
        <v>0</v>
      </c>
      <c r="I43" s="163">
        <f t="shared" si="3"/>
        <v>2851.1228011896965</v>
      </c>
      <c r="J43" s="47">
        <f t="shared" si="4"/>
        <v>636.71789152177996</v>
      </c>
      <c r="L43" s="161">
        <v>0</v>
      </c>
      <c r="M43" s="163">
        <f>$M$7</f>
        <v>234.73495953600104</v>
      </c>
      <c r="N43" s="47">
        <f t="shared" si="6"/>
        <v>52.421434965848306</v>
      </c>
    </row>
    <row r="44" spans="1:14">
      <c r="A44" s="43">
        <v>29</v>
      </c>
      <c r="B44" s="44">
        <f t="shared" si="0"/>
        <v>0.21167943644564247</v>
      </c>
      <c r="C44" s="45"/>
      <c r="D44" s="161">
        <v>0</v>
      </c>
      <c r="E44" s="166">
        <f t="shared" si="1"/>
        <v>1251.4792826928006</v>
      </c>
      <c r="F44" s="47">
        <f t="shared" si="2"/>
        <v>264.91242928380888</v>
      </c>
      <c r="G44" s="39"/>
      <c r="H44" s="161">
        <v>0</v>
      </c>
      <c r="I44" s="163">
        <f t="shared" si="3"/>
        <v>2851.1228011896965</v>
      </c>
      <c r="J44" s="47">
        <f t="shared" si="4"/>
        <v>603.52406779315652</v>
      </c>
      <c r="L44" s="161">
        <v>0</v>
      </c>
      <c r="M44" s="163">
        <f t="shared" si="5"/>
        <v>234.73495953600104</v>
      </c>
      <c r="N44" s="47">
        <f t="shared" si="6"/>
        <v>49.688563948671387</v>
      </c>
    </row>
    <row r="45" spans="1:14" ht="15.75" thickBot="1">
      <c r="A45" s="50">
        <v>30</v>
      </c>
      <c r="B45" s="51">
        <f t="shared" si="0"/>
        <v>0.20064401558828671</v>
      </c>
      <c r="C45" s="45"/>
      <c r="D45" s="162">
        <v>0</v>
      </c>
      <c r="E45" s="52">
        <f t="shared" si="1"/>
        <v>1251.4792826928006</v>
      </c>
      <c r="F45" s="53">
        <f t="shared" si="2"/>
        <v>251.10182870503215</v>
      </c>
      <c r="G45" s="39"/>
      <c r="H45" s="162">
        <v>0</v>
      </c>
      <c r="I45" s="61">
        <f t="shared" si="3"/>
        <v>2851.1228011896965</v>
      </c>
      <c r="J45" s="53">
        <f>I45*$B45</f>
        <v>572.06072776602514</v>
      </c>
      <c r="L45" s="162">
        <v>0</v>
      </c>
      <c r="M45" s="61">
        <f t="shared" si="5"/>
        <v>234.73495953600104</v>
      </c>
      <c r="N45" s="53">
        <f t="shared" si="6"/>
        <v>47.098164880257244</v>
      </c>
    </row>
    <row r="46" spans="1:14">
      <c r="A46" s="39"/>
      <c r="B46" s="39"/>
      <c r="C46" s="54"/>
      <c r="D46" s="39"/>
      <c r="E46" s="39"/>
      <c r="F46" s="39"/>
      <c r="G46" s="39"/>
    </row>
    <row r="47" spans="1:14">
      <c r="A47" s="39"/>
      <c r="B47" s="39"/>
      <c r="C47" s="54"/>
      <c r="D47" s="39"/>
      <c r="E47" s="39"/>
      <c r="F47" s="39"/>
      <c r="G47" s="39"/>
    </row>
    <row r="57" spans="7:7">
      <c r="G57" s="39"/>
    </row>
    <row r="58" spans="7:7">
      <c r="G58" s="39"/>
    </row>
    <row r="59" spans="7:7">
      <c r="G59" s="39"/>
    </row>
    <row r="60" spans="7:7">
      <c r="G60" s="39"/>
    </row>
  </sheetData>
  <mergeCells count="12">
    <mergeCell ref="A9:B9"/>
    <mergeCell ref="A11:B11"/>
    <mergeCell ref="A7:B7"/>
    <mergeCell ref="A1:N1"/>
    <mergeCell ref="A3:C3"/>
    <mergeCell ref="D3:F3"/>
    <mergeCell ref="H3:J3"/>
    <mergeCell ref="L3:N3"/>
    <mergeCell ref="A5:B5"/>
    <mergeCell ref="D2:F2"/>
    <mergeCell ref="H2:J2"/>
    <mergeCell ref="L2:N2"/>
  </mergeCells>
  <phoneticPr fontId="44"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 General Description</vt:lpstr>
      <vt:lpstr>(1) Unit Cost Range ($)</vt:lpstr>
      <vt:lpstr>(2) LCC Calculation</vt:lpstr>
      <vt:lpstr>(3) PVC</vt:lpstr>
      <vt:lpstr>(A) Benefit Indicators</vt:lpstr>
      <vt:lpstr>(B) Identification of Benefits</vt:lpstr>
      <vt:lpstr>(4) Unit Benefit-Cost Range ($)</vt:lpstr>
      <vt:lpstr>(5) Quantification of Benefits</vt:lpstr>
      <vt:lpstr>(6) PVB Calculation</vt:lpstr>
      <vt:lpstr>(7) Net PV</vt:lpstr>
      <vt:lpstr>(8) IRR Calculation</vt:lpstr>
      <vt:lpstr>(9) BCR</vt:lpstr>
      <vt:lpstr>(10) Summary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2023-04-11T12:52:27Z</dcterms:modified>
  <cp:category/>
  <cp:contentStatus/>
</cp:coreProperties>
</file>